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601" firstSheet="10" activeTab="18"/>
  </bookViews>
  <sheets>
    <sheet name="Címlap" sheetId="1" r:id="rId1"/>
    <sheet name="Ellenőr" sheetId="2" r:id="rId2"/>
    <sheet name="Adat" sheetId="3" r:id="rId3"/>
    <sheet name="Általános rész" sheetId="4" r:id="rId4"/>
    <sheet name="Tartalom" sheetId="5" state="hidden" r:id="rId5"/>
    <sheet name="Borító" sheetId="6" state="hidden" r:id="rId6"/>
    <sheet name="Mérleg és Ek értékelés elj" sheetId="7" r:id="rId7"/>
    <sheet name="Mérleg" sheetId="8" state="hidden" r:id="rId8"/>
    <sheet name="ER_Összk" sheetId="9" state="hidden" r:id="rId9"/>
    <sheet name="ER_Forg" sheetId="10" state="hidden" r:id="rId10"/>
    <sheet name="Cash_Flow" sheetId="11" r:id="rId11"/>
    <sheet name="Tárgyi" sheetId="12" state="hidden" r:id="rId12"/>
    <sheet name="VagyonI_" sheetId="13" r:id="rId13"/>
    <sheet name="VagyonII_" sheetId="14" r:id="rId14"/>
    <sheet name="PüI_" sheetId="15" r:id="rId15"/>
    <sheet name="PüII_" sheetId="16" r:id="rId16"/>
    <sheet name="Ktg_szerk_A_" sheetId="17" r:id="rId17"/>
    <sheet name="Er_Jöv_" sheetId="18" r:id="rId18"/>
    <sheet name="Mutatók" sheetId="19" r:id="rId19"/>
    <sheet name="Lényeg" sheetId="20" r:id="rId20"/>
  </sheets>
  <definedNames>
    <definedName name="Adat">'Adat'!$A$1</definedName>
    <definedName name="_xlnm.Print_Area" localSheetId="2">'Adat'!$A$1:$I$236</definedName>
    <definedName name="_xlnm.Print_Area" localSheetId="10">'Cash_Flow'!$A$1:$H$42</definedName>
    <definedName name="_xlnm.Print_Area" localSheetId="19">'Lényeg'!$A$1:$G$21</definedName>
  </definedNames>
  <calcPr fullCalcOnLoad="1"/>
</workbook>
</file>

<file path=xl/sharedStrings.xml><?xml version="1.0" encoding="utf-8"?>
<sst xmlns="http://schemas.openxmlformats.org/spreadsheetml/2006/main" count="1644" uniqueCount="951">
  <si>
    <t>13-09-151770</t>
  </si>
  <si>
    <t>23599714-8412-572-13</t>
  </si>
  <si>
    <t>Mérlegben szereplő eszközök és források értékelés</t>
  </si>
  <si>
    <t xml:space="preserve">A beszámoló összeállításánál alkalmazott értékelési eljárások megegyeznek a számviteli törvényben meghatározott általános értékelési szabályokkal.
</t>
  </si>
  <si>
    <t>2000 Szentendre, Bogdányi utca 51</t>
  </si>
  <si>
    <t>Magyar Alkotóművészeti Közhasznú Nonprofit KFT</t>
  </si>
  <si>
    <t>Budapest, 2012. május 18.</t>
  </si>
  <si>
    <t>A 2012. május 18-án elkészült Számviteli politika, számlarend és értékelési szabályzat alapján a társaság közhasznúsági jelentést készít.</t>
  </si>
  <si>
    <t>A mérlegkészítés időpontja 2012. május 18.</t>
  </si>
  <si>
    <t xml:space="preserve">A befektetett eszközök beszerzési illetve előállítási költségen kerülnek elszámolásra. A vagyoni értékű jogok, szellemi termékek, tárgyi eszközök esetében a Magyar Alkotóművészeti Közhasznú Nonprofit Kft. élt a piaci értéken történő értékelés lehetőségével.
</t>
  </si>
  <si>
    <t>Az értékcsökkenési leírás elszámolásának módja</t>
  </si>
  <si>
    <t>Az értékcsökkenés elszámolásának módszere: bruttó érték alapján, lineárisan, a várható elhasználódási idő figyelembevételével történik.</t>
  </si>
  <si>
    <t>A 100 000 Ft egyedi beszerzési érték alatti tárgyi eszközök és immateriális javak beszerzési költsége a használatbavételkor értékcsökkenési leírásként egy összegben kerül elszámolásra.</t>
  </si>
  <si>
    <t>A Magyar Alkotóművészeti Közhasznú Nonprofit Kft-nél alkalmazott szabályzatok:</t>
  </si>
  <si>
    <t>Számviteli politika</t>
  </si>
  <si>
    <t>Pénzkezelési szabályzat</t>
  </si>
  <si>
    <t>Leltározási, leltárkészítési szabályzat</t>
  </si>
  <si>
    <t>Selejtezési szabályzat</t>
  </si>
  <si>
    <t>Bizonylati rend</t>
  </si>
  <si>
    <t>Befektetési szabályzat</t>
  </si>
  <si>
    <t>Pénzmosási szabályzat</t>
  </si>
  <si>
    <t>Utalványozási szabályzat</t>
  </si>
  <si>
    <t>Cafeteria szabályzat</t>
  </si>
  <si>
    <t>Művészeti szolgáltatások szabályzat</t>
  </si>
  <si>
    <t>Javadalmazási szabályzat</t>
  </si>
  <si>
    <t>Szervezeti és működési szabályzat</t>
  </si>
  <si>
    <t>A társaság mérleg szerinti eredményét a számviteli törvény 2. sz. melléklet „A” változata szerinti összköltség eljárással határozza meg, figyelembe véve az 1997. évi CLVI. Törvény 18. §-ának rendelkezéseit, melyek szerint a közhasznú szervezettek a cél szerinti tevékenységéből, illetve a vállalkozási tevékenységéből származó bevételeit és ráfordításait elkülönítetten tartja nyílván. A közvetett költségeket bevételei arányában osztja meg közhasznú és vállalkozási költség vonatkozásában. A közhasznú eredménylevezetés a 224/2000. számú Kormányrendetelet 6. sz. melléklet szerinti közhasznú egyszerűsített éves beszámoló eredménylevezetése alapján készíti.</t>
  </si>
  <si>
    <r>
      <t>Ebből:</t>
    </r>
    <r>
      <rPr>
        <sz val="10"/>
        <rFont val="Calibri"/>
        <family val="2"/>
      </rPr>
      <t xml:space="preserve"> visszavásárolt tulaj. rész. névértéken</t>
    </r>
  </si>
  <si>
    <t>A tárgyévben elszámolt értékcsökkenés:</t>
  </si>
  <si>
    <t>100 eFt feletti lineáris:</t>
  </si>
  <si>
    <t>100 eFt alatti egyösszegű:</t>
  </si>
  <si>
    <t>-       Lakás- és nem lakás céljára szolgáló épület építése</t>
  </si>
  <si>
    <t>-       Szállodai szolgáltatás</t>
  </si>
  <si>
    <t>-       Éttermi, mozgó vendéglátás</t>
  </si>
  <si>
    <t>-       Saját tulajdonú, bérelt ingatlan bérbeadása, üzemeltetése</t>
  </si>
  <si>
    <t>-       Ingatlankezelés</t>
  </si>
  <si>
    <t>-       Építményüzemeltetés</t>
  </si>
  <si>
    <t>-       Zöldterület-kezelés</t>
  </si>
  <si>
    <t>-       Konferencia, kereskedelmi bemutató szervezése</t>
  </si>
  <si>
    <t xml:space="preserve">Közös        </t>
  </si>
  <si>
    <t>összeállítása</t>
  </si>
  <si>
    <t>Verzió: Merleg</t>
  </si>
  <si>
    <t>Futtatható EXCEL 97-es programmal</t>
  </si>
  <si>
    <t>Az éves beszámoló kitöltéséhez szükséges alapadatok:</t>
  </si>
  <si>
    <t>A beírt adatok felülírhatók, példa jellegűek.</t>
  </si>
  <si>
    <t>Statisztikai számjel:</t>
  </si>
  <si>
    <t>Cégjegyzék szám:</t>
  </si>
  <si>
    <t>Cégnév:</t>
  </si>
  <si>
    <t>A vállalkozás címe:</t>
  </si>
  <si>
    <t>A vállalkozás telefonszáma:</t>
  </si>
  <si>
    <t>Helység, dátum:</t>
  </si>
  <si>
    <t>Tárgyév:</t>
  </si>
  <si>
    <t>A mérleg fordulónapja:</t>
  </si>
  <si>
    <t>(ha üresen hagyja, akkor az alapértelmezés: december 31.)</t>
  </si>
  <si>
    <t>Könyvvizsgáló van=0, nincs= 1</t>
  </si>
  <si>
    <t>Ha a beírt érték 1-es minden oldalon megjelenik:</t>
  </si>
  <si>
    <t>" A közzétett adatok könyvvizsgálattal nincsenek alátámasztva."</t>
  </si>
  <si>
    <t>Mérleg alapadatok:</t>
  </si>
  <si>
    <t>Éves beszámoló "A" változat</t>
  </si>
  <si>
    <t>Aktívák</t>
  </si>
  <si>
    <t>Előző év</t>
  </si>
  <si>
    <t>Előző év(ek) módosításai</t>
  </si>
  <si>
    <t>Tárgyév</t>
  </si>
  <si>
    <t>1.</t>
  </si>
  <si>
    <r>
      <t xml:space="preserve">A. Befektetett eszközök </t>
    </r>
    <r>
      <rPr>
        <sz val="11"/>
        <rFont val="Arial CE"/>
        <family val="2"/>
      </rPr>
      <t>(2.+10.+18. sor)</t>
    </r>
  </si>
  <si>
    <t>2.</t>
  </si>
  <si>
    <t xml:space="preserve">  I. IMMATERIÁLIS JAVAK (3.-9. sorok)</t>
  </si>
  <si>
    <t>3.</t>
  </si>
  <si>
    <r>
      <t xml:space="preserve">    </t>
    </r>
    <r>
      <rPr>
        <sz val="11"/>
        <rFont val="Arial CE"/>
        <family val="2"/>
      </rPr>
      <t>Alapítás-átszervezés aktívált értéke</t>
    </r>
  </si>
  <si>
    <t>4.</t>
  </si>
  <si>
    <r>
      <t xml:space="preserve">    </t>
    </r>
    <r>
      <rPr>
        <sz val="11"/>
        <rFont val="Arial CE"/>
        <family val="2"/>
      </rPr>
      <t>Kísérleti fejlesztés aktívált értéke</t>
    </r>
  </si>
  <si>
    <t>5.</t>
  </si>
  <si>
    <t xml:space="preserve">    Vagyoni értékű jogok</t>
  </si>
  <si>
    <t>6.</t>
  </si>
  <si>
    <t xml:space="preserve">    Szellemi termékek</t>
  </si>
  <si>
    <t>7.</t>
  </si>
  <si>
    <t xml:space="preserve">    Üzleti vagy cégérték</t>
  </si>
  <si>
    <t>8.</t>
  </si>
  <si>
    <t xml:space="preserve">    Immateriális javakra adott előlegek</t>
  </si>
  <si>
    <t>9.</t>
  </si>
  <si>
    <t xml:space="preserve">    Immateriális javak értékhelyesbítése</t>
  </si>
  <si>
    <t>10.</t>
  </si>
  <si>
    <t xml:space="preserve">  II. TÁRGYI ESZKÖZÖK (11.-17. sorok)</t>
  </si>
  <si>
    <t>11.</t>
  </si>
  <si>
    <t xml:space="preserve">    Ingatlanok és a kapcsolódó vagyoni értékű jogok</t>
  </si>
  <si>
    <t>12.</t>
  </si>
  <si>
    <t xml:space="preserve">    Műszaki berendezések, gépek, járművek</t>
  </si>
  <si>
    <t>13.</t>
  </si>
  <si>
    <t xml:space="preserve">    Egyéb berendezések, felszerelések, járművek</t>
  </si>
  <si>
    <t>14.</t>
  </si>
  <si>
    <t xml:space="preserve">    Tenyészállatok</t>
  </si>
  <si>
    <t>15.</t>
  </si>
  <si>
    <t xml:space="preserve">    Beruházások, felújítások</t>
  </si>
  <si>
    <t>16.</t>
  </si>
  <si>
    <t xml:space="preserve">    Beruházásokra adott előleg</t>
  </si>
  <si>
    <t>17.</t>
  </si>
  <si>
    <t xml:space="preserve">    Tárgyi eszközök értékhelyesbítése</t>
  </si>
  <si>
    <t>18.</t>
  </si>
  <si>
    <t xml:space="preserve">  III. BEFEKTETETT PÉNZÜGYI ESZKÖZÖK (19.-25. sorok)</t>
  </si>
  <si>
    <t xml:space="preserve">    Tartós részesedés kapcsolt vállalkozásban</t>
  </si>
  <si>
    <t xml:space="preserve">    Tartósan adott kölcsön kapcsolt vállalkozásban</t>
  </si>
  <si>
    <t xml:space="preserve">    Egyéb tartós részesedés</t>
  </si>
  <si>
    <t>22.</t>
  </si>
  <si>
    <r>
      <t xml:space="preserve">    </t>
    </r>
    <r>
      <rPr>
        <sz val="11"/>
        <rFont val="Arial CE"/>
        <family val="2"/>
      </rPr>
      <t>Tartósan adott kölcsön egyéb rész. visz. álló váll.-ban</t>
    </r>
  </si>
  <si>
    <t>23.</t>
  </si>
  <si>
    <t xml:space="preserve">    Egyéb tartósan adott kölcsön</t>
  </si>
  <si>
    <t>24.</t>
  </si>
  <si>
    <t xml:space="preserve">    Tartós hitelviszonyt megtestesítő értékpapír</t>
  </si>
  <si>
    <t>25.</t>
  </si>
  <si>
    <t xml:space="preserve">    Befektetett pénzügyi eszközök értékhelyesbítése</t>
  </si>
  <si>
    <t>26.</t>
  </si>
  <si>
    <r>
      <t>B. Forgóeszközök</t>
    </r>
    <r>
      <rPr>
        <sz val="11"/>
        <rFont val="Arial CE"/>
        <family val="2"/>
      </rPr>
      <t xml:space="preserve"> (27.+34.+40.+45. sor)</t>
    </r>
  </si>
  <si>
    <t>Előző évet megelőző év</t>
  </si>
  <si>
    <t>27.</t>
  </si>
  <si>
    <t xml:space="preserve">  I. KÉSZLETEK (28.-33. sorok)</t>
  </si>
  <si>
    <t>28.</t>
  </si>
  <si>
    <t xml:space="preserve">    Anyagok</t>
  </si>
  <si>
    <t>29.</t>
  </si>
  <si>
    <t xml:space="preserve">    Befejezetlen termelés és félkész termékek</t>
  </si>
  <si>
    <t>30.</t>
  </si>
  <si>
    <t xml:space="preserve">    Növedék-, hízó- és egyéb állatok</t>
  </si>
  <si>
    <t>31.</t>
  </si>
  <si>
    <t xml:space="preserve">    Késztermékek</t>
  </si>
  <si>
    <t>32.</t>
  </si>
  <si>
    <t xml:space="preserve">    Áruk</t>
  </si>
  <si>
    <t>33.</t>
  </si>
  <si>
    <t xml:space="preserve">    Készletekre adott előlegek</t>
  </si>
  <si>
    <t>34.</t>
  </si>
  <si>
    <t xml:space="preserve">  II. KÖVETELÉSEK (35.-39. sorok)</t>
  </si>
  <si>
    <t>35.</t>
  </si>
  <si>
    <r>
      <t xml:space="preserve">    </t>
    </r>
    <r>
      <rPr>
        <sz val="11"/>
        <rFont val="Arial CE"/>
        <family val="2"/>
      </rPr>
      <t>Követelések árúszállításból és szolgáltatásokból (vevők)</t>
    </r>
  </si>
  <si>
    <t>36.</t>
  </si>
  <si>
    <t xml:space="preserve">    Követelések kapcsolt vállalkozással szemben</t>
  </si>
  <si>
    <t>37.</t>
  </si>
  <si>
    <t xml:space="preserve">    Követelések egyéb rész. visz. lévő váll. szemben</t>
  </si>
  <si>
    <t>38.</t>
  </si>
  <si>
    <t xml:space="preserve">    Váltókövetelések</t>
  </si>
  <si>
    <t>39.</t>
  </si>
  <si>
    <t xml:space="preserve">    Egyéb követelések</t>
  </si>
  <si>
    <t>40.</t>
  </si>
  <si>
    <t xml:space="preserve">  III. ÉRTÉKPAPÍROK (41.-44. sorok)</t>
  </si>
  <si>
    <t>41.</t>
  </si>
  <si>
    <t xml:space="preserve">    Részesedés kapcsolt vállalkozásban</t>
  </si>
  <si>
    <t>42.</t>
  </si>
  <si>
    <t xml:space="preserve">    Egyéb részesedés</t>
  </si>
  <si>
    <t>43.</t>
  </si>
  <si>
    <t xml:space="preserve">    Saját részvények, saját üzletrészek</t>
  </si>
  <si>
    <t>44.</t>
  </si>
  <si>
    <t xml:space="preserve">    Forgatási célú hitelviszonyt megtestesítő értékpapírok</t>
  </si>
  <si>
    <t>45.</t>
  </si>
  <si>
    <t xml:space="preserve">  IV. PÉNZESZKÖZÖK (46.-47. sorok)</t>
  </si>
  <si>
    <t>46.</t>
  </si>
  <si>
    <t xml:space="preserve">    Pénztár, csekkek</t>
  </si>
  <si>
    <t>47.</t>
  </si>
  <si>
    <t xml:space="preserve">    Bankbetétek</t>
  </si>
  <si>
    <t>48.</t>
  </si>
  <si>
    <t>C. Aktív időbeli elhatárolások</t>
  </si>
  <si>
    <t>(49-51. sorok)</t>
  </si>
  <si>
    <t>49.</t>
  </si>
  <si>
    <t xml:space="preserve">    Bevételek aktív időbeli elhatárolása</t>
  </si>
  <si>
    <t>50.</t>
  </si>
  <si>
    <r>
      <t xml:space="preserve">    </t>
    </r>
    <r>
      <rPr>
        <sz val="11"/>
        <rFont val="Arial CE"/>
        <family val="2"/>
      </rPr>
      <t>Költségek, ráfordítások aktív időbeli elhatárolása</t>
    </r>
  </si>
  <si>
    <t>51.</t>
  </si>
  <si>
    <r>
      <t xml:space="preserve">    </t>
    </r>
    <r>
      <rPr>
        <sz val="11"/>
        <rFont val="Arial CE"/>
        <family val="2"/>
      </rPr>
      <t xml:space="preserve">Halasztott ráfordítások </t>
    </r>
  </si>
  <si>
    <t>52.</t>
  </si>
  <si>
    <r>
      <t xml:space="preserve">ESZKÖZÖK (AKTÍVÁK) ÖSSZESEN </t>
    </r>
    <r>
      <rPr>
        <sz val="11"/>
        <rFont val="Arial CE"/>
        <family val="2"/>
      </rPr>
      <t>(1.+26.+48. sorok)</t>
    </r>
  </si>
  <si>
    <t>Passzívák</t>
  </si>
  <si>
    <t>53.</t>
  </si>
  <si>
    <r>
      <t xml:space="preserve">D. Saját tőke </t>
    </r>
    <r>
      <rPr>
        <sz val="11"/>
        <rFont val="Arial CE"/>
        <family val="2"/>
      </rPr>
      <t>(54.+56.+57.+58.+59.+60.+61.+62. sor)</t>
    </r>
  </si>
  <si>
    <t>54.</t>
  </si>
  <si>
    <t xml:space="preserve">  I. JEGYZETT TŐKE </t>
  </si>
  <si>
    <t>55.</t>
  </si>
  <si>
    <r>
      <t xml:space="preserve">  </t>
    </r>
    <r>
      <rPr>
        <sz val="11"/>
        <rFont val="Arial CE"/>
        <family val="2"/>
      </rPr>
      <t xml:space="preserve">I/a </t>
    </r>
    <r>
      <rPr>
        <b/>
        <sz val="11"/>
        <rFont val="Arial CE"/>
        <family val="2"/>
      </rPr>
      <t>Ebből:</t>
    </r>
    <r>
      <rPr>
        <sz val="11"/>
        <rFont val="Arial CE"/>
        <family val="2"/>
      </rPr>
      <t xml:space="preserve"> visszavásárolt tulajdonosi részesedés névértéken</t>
    </r>
  </si>
  <si>
    <t>56.</t>
  </si>
  <si>
    <t xml:space="preserve">  II. JEGYZETT, DE MÉG BE NEM FIZETETT TŐKE (-)</t>
  </si>
  <si>
    <t>57.</t>
  </si>
  <si>
    <t xml:space="preserve">  III. TŐKETARTALÉK</t>
  </si>
  <si>
    <t>58.</t>
  </si>
  <si>
    <t xml:space="preserve">  IV. EREDMÉNYTARTALÉK</t>
  </si>
  <si>
    <t>59.</t>
  </si>
  <si>
    <t xml:space="preserve">  V.  LEKÖTÖTT TARTALÉK</t>
  </si>
  <si>
    <t>60.</t>
  </si>
  <si>
    <t xml:space="preserve">  VI. ÉRTÉKELÉSI TARTALÉK</t>
  </si>
  <si>
    <t>61.</t>
  </si>
  <si>
    <t xml:space="preserve">  VII. MÉRLEG SZERINTI EREDMÉNY</t>
  </si>
  <si>
    <t>62.</t>
  </si>
  <si>
    <r>
      <t xml:space="preserve">E. Céltartalékok </t>
    </r>
    <r>
      <rPr>
        <sz val="11"/>
        <rFont val="Arial CE"/>
        <family val="2"/>
      </rPr>
      <t>(63.-65. sorok)</t>
    </r>
  </si>
  <si>
    <t>63.</t>
  </si>
  <si>
    <t xml:space="preserve">    Céltartalék a várható kötelezettségekre</t>
  </si>
  <si>
    <t>64.</t>
  </si>
  <si>
    <t xml:space="preserve">    Céltartalék a jövőbeni költségekre</t>
  </si>
  <si>
    <t>65.</t>
  </si>
  <si>
    <t xml:space="preserve">    Egyéb céltartalék</t>
  </si>
  <si>
    <t>66.</t>
  </si>
  <si>
    <r>
      <t xml:space="preserve">F. Kötelezettségek </t>
    </r>
    <r>
      <rPr>
        <sz val="11"/>
        <rFont val="Arial CE"/>
        <family val="2"/>
      </rPr>
      <t>(67.+71.+80. sor)</t>
    </r>
  </si>
  <si>
    <t>67.</t>
  </si>
  <si>
    <t xml:space="preserve">  I.HÁTRASOROLT KÖTELEZETTSÉGEK    </t>
  </si>
  <si>
    <t xml:space="preserve">                ( 68.-70.sor)</t>
  </si>
  <si>
    <t>68.</t>
  </si>
  <si>
    <r>
      <t xml:space="preserve">    </t>
    </r>
    <r>
      <rPr>
        <sz val="11"/>
        <rFont val="Arial CE"/>
        <family val="2"/>
      </rPr>
      <t>Hátrasorolt kötelezettségek kapcs.t váll. szemben</t>
    </r>
  </si>
  <si>
    <t>69.</t>
  </si>
  <si>
    <r>
      <t xml:space="preserve">    </t>
    </r>
    <r>
      <rPr>
        <sz val="11"/>
        <rFont val="Arial CE"/>
        <family val="2"/>
      </rPr>
      <t>Hátrasorolt köt.-ek egyéb rész. visz. lévő váll. szemben</t>
    </r>
  </si>
  <si>
    <t>70.</t>
  </si>
  <si>
    <r>
      <t xml:space="preserve">    </t>
    </r>
    <r>
      <rPr>
        <sz val="11"/>
        <rFont val="Arial CE"/>
        <family val="2"/>
      </rPr>
      <t>Hátrasorolt köt-ek egyéb gazdálkodóval szemben</t>
    </r>
  </si>
  <si>
    <t>71.</t>
  </si>
  <si>
    <t xml:space="preserve">  II. HOSSZÚ LEJÁRATÚ KÖTELEZETTSÉGEK (72.-79. sorok)</t>
  </si>
  <si>
    <t>72.</t>
  </si>
  <si>
    <t xml:space="preserve">    Hosszú lejáratra kapott kölcsönök</t>
  </si>
  <si>
    <t>73.</t>
  </si>
  <si>
    <t xml:space="preserve">    Átváltoztatható kötvények</t>
  </si>
  <si>
    <t>74.</t>
  </si>
  <si>
    <t xml:space="preserve">    Tartozások kötvénykibocsátások</t>
  </si>
  <si>
    <t>75.</t>
  </si>
  <si>
    <t xml:space="preserve">    Beruházási és fejlesztési hitelek</t>
  </si>
  <si>
    <t>76.</t>
  </si>
  <si>
    <t xml:space="preserve">    Egyéb hosszú lejáratú hitelek</t>
  </si>
  <si>
    <t>77.</t>
  </si>
  <si>
    <t xml:space="preserve">    Tartós kötelezettségek kapcsolt váll. szemben </t>
  </si>
  <si>
    <t>78.</t>
  </si>
  <si>
    <r>
      <t xml:space="preserve">    </t>
    </r>
    <r>
      <rPr>
        <sz val="11"/>
        <rFont val="Arial CE"/>
        <family val="2"/>
      </rPr>
      <t>Tartós köt.-ek egyéb rész. visz. lévő váll. szemben</t>
    </r>
  </si>
  <si>
    <t>79.</t>
  </si>
  <si>
    <t xml:space="preserve">    Egyéb hosszú lejáratú kötelezettségek</t>
  </si>
  <si>
    <t>80.</t>
  </si>
  <si>
    <t xml:space="preserve"> III. RÖVID LEJÁRATÚ KÖTELEZETTSÉGEK (81.-89. sorok)</t>
  </si>
  <si>
    <t>81.</t>
  </si>
  <si>
    <t xml:space="preserve">    Rövid lejáratú kölcsönök</t>
  </si>
  <si>
    <t>82.</t>
  </si>
  <si>
    <t xml:space="preserve">     - Ebből: az átváltoztatható kötvények</t>
  </si>
  <si>
    <t>83.</t>
  </si>
  <si>
    <t xml:space="preserve">    Rövid lejáratú hitelek</t>
  </si>
  <si>
    <t>84.</t>
  </si>
  <si>
    <t xml:space="preserve">    Vevőtől kapott előlegek</t>
  </si>
  <si>
    <t>85.</t>
  </si>
  <si>
    <r>
      <t xml:space="preserve">    </t>
    </r>
    <r>
      <rPr>
        <sz val="11"/>
        <rFont val="Arial CE"/>
        <family val="2"/>
      </rPr>
      <t>Kötelezettségek árúszállításból és szolgáltatásból (szállítók)</t>
    </r>
  </si>
  <si>
    <t>86.</t>
  </si>
  <si>
    <t xml:space="preserve">    Váltótartozások</t>
  </si>
  <si>
    <t>87.</t>
  </si>
  <si>
    <t xml:space="preserve">    Rövid lejáratú kötelezettségek kapcsolt váll. szemben</t>
  </si>
  <si>
    <t>88.</t>
  </si>
  <si>
    <r>
      <t xml:space="preserve">    </t>
    </r>
    <r>
      <rPr>
        <sz val="11"/>
        <rFont val="Arial CE"/>
        <family val="2"/>
      </rPr>
      <t>Rövid lejáratú köt.-ek egyéb rész.visz. lévő váll.szemben</t>
    </r>
  </si>
  <si>
    <t>89.</t>
  </si>
  <si>
    <t xml:space="preserve">    Egyéb rövid lejáratú kötelezettségek</t>
  </si>
  <si>
    <t>90.</t>
  </si>
  <si>
    <r>
      <t xml:space="preserve">G. Passzívák időbeli elhatárolások </t>
    </r>
    <r>
      <rPr>
        <sz val="11"/>
        <rFont val="Arial CE"/>
        <family val="2"/>
      </rPr>
      <t>(91.-93. Sor)</t>
    </r>
  </si>
  <si>
    <t>91.</t>
  </si>
  <si>
    <r>
      <t xml:space="preserve">   </t>
    </r>
    <r>
      <rPr>
        <sz val="11"/>
        <rFont val="Lucida Sans Unicode"/>
        <family val="2"/>
      </rPr>
      <t xml:space="preserve"> </t>
    </r>
    <r>
      <rPr>
        <sz val="11"/>
        <rFont val="Arial CE"/>
        <family val="2"/>
      </rPr>
      <t>Bevételek passzív időbeli elhatárolása</t>
    </r>
  </si>
  <si>
    <t>92.</t>
  </si>
  <si>
    <r>
      <t xml:space="preserve">    </t>
    </r>
    <r>
      <rPr>
        <sz val="11"/>
        <rFont val="Arial CE"/>
        <family val="2"/>
      </rPr>
      <t>Költségek, ráfordítások passzív időbeli elhatárolása</t>
    </r>
  </si>
  <si>
    <t>93.</t>
  </si>
  <si>
    <r>
      <t xml:space="preserve">   </t>
    </r>
    <r>
      <rPr>
        <sz val="11"/>
        <rFont val="Lucida Sans Unicode"/>
        <family val="2"/>
      </rPr>
      <t xml:space="preserve"> </t>
    </r>
    <r>
      <rPr>
        <sz val="11"/>
        <rFont val="Arial CE"/>
        <family val="2"/>
      </rPr>
      <t>Halasztott bevételek</t>
    </r>
  </si>
  <si>
    <t>94.</t>
  </si>
  <si>
    <r>
      <t xml:space="preserve">FORRÁSOK (PASSZÍVÁK) ÖSSZESEN </t>
    </r>
    <r>
      <rPr>
        <sz val="11"/>
        <rFont val="Arial CE"/>
        <family val="2"/>
      </rPr>
      <t>(53.+62.+66.+100. sor)</t>
    </r>
  </si>
  <si>
    <t xml:space="preserve">              EREDMÉNYKIMUTATÁS </t>
  </si>
  <si>
    <t xml:space="preserve">  Adatok mindkét típusú eredménykimutatáshoz</t>
  </si>
  <si>
    <t xml:space="preserve">             ( összköltség eljárással )</t>
  </si>
  <si>
    <t xml:space="preserve">   </t>
  </si>
  <si>
    <t xml:space="preserve"> 1. Belföldi értékesítés nettó árbevétele</t>
  </si>
  <si>
    <t xml:space="preserve"> 2. Export értékesítés nettó árbevétele</t>
  </si>
  <si>
    <t>I.   ÉRTÉKESÍTÉS NETTÓ ÁRBEVÉTELE (1.+2.)</t>
  </si>
  <si>
    <t xml:space="preserve"> 3. Saját termelésű készletek állományváltozása</t>
  </si>
  <si>
    <r>
      <t xml:space="preserve"> </t>
    </r>
    <r>
      <rPr>
        <sz val="11"/>
        <rFont val="Arial CE"/>
        <family val="2"/>
      </rPr>
      <t>4. Saját előállítású eszközök aktívált értéke</t>
    </r>
  </si>
  <si>
    <t>II.  AKTIVÁLT SAJÁT TELJESÍTMÉNYEK ÉRTÉKE (3.±4.)</t>
  </si>
  <si>
    <t>III. EGYÉB BEVÉTELEK</t>
  </si>
  <si>
    <r>
      <t xml:space="preserve">III/a </t>
    </r>
    <r>
      <rPr>
        <b/>
        <sz val="11"/>
        <rFont val="Arial CE"/>
        <family val="2"/>
      </rPr>
      <t>Ebből:</t>
    </r>
    <r>
      <rPr>
        <sz val="11"/>
        <rFont val="Arial CE"/>
        <family val="2"/>
      </rPr>
      <t xml:space="preserve"> visszaírt értékvesztés</t>
    </r>
  </si>
  <si>
    <t xml:space="preserve"> 5. Anyagköltség</t>
  </si>
  <si>
    <t xml:space="preserve"> 6. Igénybe vett szolgáltatások értéke</t>
  </si>
  <si>
    <t xml:space="preserve"> 7. Egyéb szolgáltatások értéke</t>
  </si>
  <si>
    <t xml:space="preserve"> 8. Eladott áruk beszerzési értéke</t>
  </si>
  <si>
    <t xml:space="preserve"> 9. Eladott (közvetített) szolgáltatások értéke</t>
  </si>
  <si>
    <t>IV. ANYAGJELLEGŰ RÁFORDÍTÁSOK (5.+6.+7.+8.+9.)</t>
  </si>
  <si>
    <t>10. Bérköltség</t>
  </si>
  <si>
    <t>11. Személyi jellegű egyéb kifizetések</t>
  </si>
  <si>
    <t>12. Bérjárulékok</t>
  </si>
  <si>
    <t>V.  SZEMÉLYI JELLEGŰ RÁFORDÍTÁSOK (10.+11.+12.)</t>
  </si>
  <si>
    <t>19.</t>
  </si>
  <si>
    <t>VI. ÉRTÉKCSÖKKENÉSI LEÍRÁS</t>
  </si>
  <si>
    <t>20.</t>
  </si>
  <si>
    <t>VII.EGYEB RÁFORDÍTÁSOK</t>
  </si>
  <si>
    <t>21.</t>
  </si>
  <si>
    <t>VII/a.Ebből: értékvesztés</t>
  </si>
  <si>
    <r>
      <t>A</t>
    </r>
    <r>
      <rPr>
        <sz val="11"/>
        <rFont val="Arial CE"/>
        <family val="2"/>
      </rPr>
      <t xml:space="preserve">.  </t>
    </r>
    <r>
      <rPr>
        <b/>
        <sz val="11"/>
        <rFont val="Arial CE"/>
        <family val="2"/>
      </rPr>
      <t>ÜZEMI (üzleti) TEVÉKENYSÉG EREDMÉNYE</t>
    </r>
    <r>
      <rPr>
        <sz val="11"/>
        <rFont val="Arial CE"/>
        <family val="2"/>
      </rPr>
      <t>(I±II+III-IV--V-VI-VII)</t>
    </r>
  </si>
  <si>
    <t>13. Kapott (járó) osztalék és részesedés</t>
  </si>
  <si>
    <r>
      <t xml:space="preserve">13/a </t>
    </r>
    <r>
      <rPr>
        <b/>
        <sz val="11"/>
        <rFont val="Arial CE"/>
        <family val="2"/>
      </rPr>
      <t xml:space="preserve">Ebből: </t>
    </r>
    <r>
      <rPr>
        <sz val="11"/>
        <rFont val="Arial CE"/>
        <family val="2"/>
      </rPr>
      <t>kapcsolt vállalkozástól kapott</t>
    </r>
  </si>
  <si>
    <t>14.Részesedések értékesítésének árfolyamnyeresége</t>
  </si>
  <si>
    <r>
      <t xml:space="preserve">14/a </t>
    </r>
    <r>
      <rPr>
        <b/>
        <sz val="11"/>
        <rFont val="Arial CE"/>
        <family val="2"/>
      </rPr>
      <t>Ebből:</t>
    </r>
    <r>
      <rPr>
        <sz val="11"/>
        <rFont val="Arial CE"/>
        <family val="2"/>
      </rPr>
      <t xml:space="preserve"> kapcsolt vállalkozástól kapott </t>
    </r>
  </si>
  <si>
    <t>15.Befektetett eszközök kamatai, árfolyamnyeresége</t>
  </si>
  <si>
    <r>
      <t>15/a</t>
    </r>
    <r>
      <rPr>
        <b/>
        <sz val="11"/>
        <rFont val="Arial CE"/>
        <family val="2"/>
      </rPr>
      <t xml:space="preserve">Ebből: </t>
    </r>
    <r>
      <rPr>
        <sz val="11"/>
        <rFont val="Arial CE"/>
        <family val="2"/>
      </rPr>
      <t>kapcsolt vállalkozásoktól kapott</t>
    </r>
  </si>
  <si>
    <t>16.Egyéb kapott (járó) kamatok és kamatjellegű bevételek</t>
  </si>
  <si>
    <r>
      <t>16/a</t>
    </r>
    <r>
      <rPr>
        <b/>
        <sz val="11"/>
        <rFont val="Arial CE"/>
        <family val="2"/>
      </rPr>
      <t xml:space="preserve">Ebből: </t>
    </r>
    <r>
      <rPr>
        <sz val="11"/>
        <rFont val="Arial CE"/>
        <family val="2"/>
      </rPr>
      <t>kapcsolt vállalkozástól kapott</t>
    </r>
  </si>
  <si>
    <t>17.Pénzügyi műveletek egyéb bevételei</t>
  </si>
  <si>
    <t>VIII.PÉNZÜGYI MŰVELETEK BEVÉTELEI (13.+14.+15.+16.+17.)</t>
  </si>
  <si>
    <t>18.Befektetett pénzügyi eszközök árfolyamveszesége</t>
  </si>
  <si>
    <r>
      <t>18/a</t>
    </r>
    <r>
      <rPr>
        <b/>
        <sz val="11"/>
        <rFont val="Arial CE"/>
        <family val="2"/>
      </rPr>
      <t xml:space="preserve">Ebből: </t>
    </r>
    <r>
      <rPr>
        <sz val="11"/>
        <rFont val="Arial CE"/>
        <family val="2"/>
      </rPr>
      <t>kapcsolt vállalkozásnak adott</t>
    </r>
  </si>
  <si>
    <t>19.Fizetendő kamatok és kamatjellegű ráfordítások</t>
  </si>
  <si>
    <r>
      <t>19/a</t>
    </r>
    <r>
      <rPr>
        <b/>
        <sz val="11"/>
        <rFont val="Arial CE"/>
        <family val="2"/>
      </rPr>
      <t>Ebből:</t>
    </r>
    <r>
      <rPr>
        <sz val="11"/>
        <rFont val="Arial CE"/>
        <family val="2"/>
      </rPr>
      <t xml:space="preserve"> kapcsolt vállalkozásnak adott</t>
    </r>
  </si>
  <si>
    <t>20.Részesedések,értékpapírok,bankbetétek értékvesztése</t>
  </si>
  <si>
    <t>21.Pénzügyi műveletek egyéb ráfordításai</t>
  </si>
  <si>
    <t>IX.  PÉNZÜGYI MŰVELETEK RÁFORDÍTÁSAI (18.+19.±20.+21.)</t>
  </si>
  <si>
    <r>
      <t xml:space="preserve">B.   PÉNZÜGYI MŰVELETEK EREDMÉNYE </t>
    </r>
    <r>
      <rPr>
        <sz val="11"/>
        <rFont val="Arial CE"/>
        <family val="2"/>
      </rPr>
      <t>(VIII.-X.)</t>
    </r>
  </si>
  <si>
    <r>
      <t xml:space="preserve">C.   SZOKÁSOS VÁLLALKOZÁSI EREDMÉNY </t>
    </r>
    <r>
      <rPr>
        <sz val="11"/>
        <rFont val="Arial CE"/>
        <family val="2"/>
      </rPr>
      <t>(±A.±B.)</t>
    </r>
  </si>
  <si>
    <t xml:space="preserve">X.   RENDKÍVÜLI BEVÉTELEK  </t>
  </si>
  <si>
    <t>XI.  RENDKÍVÜLI RÁFORDÍTÁSOK</t>
  </si>
  <si>
    <r>
      <t xml:space="preserve">D.   RENDKÜLI EREDMYENY </t>
    </r>
    <r>
      <rPr>
        <sz val="11"/>
        <rFont val="Arial CE"/>
        <family val="2"/>
      </rPr>
      <t>(X.-XI.)</t>
    </r>
  </si>
  <si>
    <r>
      <t xml:space="preserve">E.   Adózás elötti eredmény </t>
    </r>
    <r>
      <rPr>
        <sz val="11"/>
        <rFont val="Arial CE"/>
        <family val="2"/>
      </rPr>
      <t xml:space="preserve"> (</t>
    </r>
  </si>
  <si>
    <t>±C±D)</t>
  </si>
  <si>
    <t>XII. ADÓFIZETÉSI KÖTELEZETTSÉG</t>
  </si>
  <si>
    <r>
      <t xml:space="preserve">F.   Adózott eredmény   </t>
    </r>
    <r>
      <rPr>
        <sz val="11"/>
        <rFont val="Arial CE"/>
        <family val="2"/>
      </rPr>
      <t>(±E-XII)</t>
    </r>
  </si>
  <si>
    <t>22.Eredménytart. igénybe vétele osztalékra, részesedésre</t>
  </si>
  <si>
    <t>23.Jóváhagyott osztalék, részesedés</t>
  </si>
  <si>
    <r>
      <t xml:space="preserve">G.  MÉRLEG SZERINTI EREDMÉNY </t>
    </r>
    <r>
      <rPr>
        <sz val="11"/>
        <rFont val="Arial CE"/>
        <family val="2"/>
      </rPr>
      <t>(±F.+22.-23.)</t>
    </r>
  </si>
  <si>
    <t xml:space="preserve">             ( forgalmi költség eljárással )</t>
  </si>
  <si>
    <t>I.   ÉRTÉKESÍTÉS NETTÓ ÁRBEVÉTELE (1.+2.sorok)</t>
  </si>
  <si>
    <t xml:space="preserve"> 3. Értékesítés elszámolt közvetlen önköltsége</t>
  </si>
  <si>
    <t xml:space="preserve"> 4. Eladott áruk beszerzési értéke</t>
  </si>
  <si>
    <t xml:space="preserve"> 5. Eladott (közvetített) szolgáltatások értéke</t>
  </si>
  <si>
    <t>II.  Értékesítés közvetlen költségei ( 3+4+5.sorok)</t>
  </si>
  <si>
    <t>III. Értékesítés bruttó eredménye (I-II. sorok)</t>
  </si>
  <si>
    <t xml:space="preserve"> 6. Értékesítési, forgalmazási költségek</t>
  </si>
  <si>
    <t xml:space="preserve"> 7. Igazgatási költségek</t>
  </si>
  <si>
    <t xml:space="preserve"> 8. Egyéb általános költségek</t>
  </si>
  <si>
    <t>IV.Értékesítés közvetett költségei (6+7+8 sorok)</t>
  </si>
  <si>
    <t>V. Egyéb bevételek</t>
  </si>
  <si>
    <r>
      <t>V/a. Ebből</t>
    </r>
    <r>
      <rPr>
        <sz val="11"/>
        <rFont val="Arial CE"/>
        <family val="2"/>
      </rPr>
      <t>: visszaírt értékvesztés</t>
    </r>
  </si>
  <si>
    <t>VI. Egyéb ráfordítások</t>
  </si>
  <si>
    <r>
      <t>VI/a. Ebből</t>
    </r>
    <r>
      <rPr>
        <sz val="11"/>
        <rFont val="Arial CE"/>
        <family val="2"/>
      </rPr>
      <t>: értékvesztés</t>
    </r>
  </si>
  <si>
    <t>A.  ÜZEMI (üzleti) TEVÉKENYSÉG EREDMÉNYE(±III-IV+V-VI)</t>
  </si>
  <si>
    <t xml:space="preserve"> 9. Kapott ( járó ) osztalék és részesedés</t>
  </si>
  <si>
    <r>
      <t xml:space="preserve"> </t>
    </r>
    <r>
      <rPr>
        <b/>
        <sz val="11"/>
        <rFont val="Arial CE"/>
        <family val="2"/>
      </rPr>
      <t>9/a.  Ebből</t>
    </r>
    <r>
      <rPr>
        <sz val="11"/>
        <rFont val="Arial CE"/>
        <family val="2"/>
      </rPr>
      <t>: kapcsolt vállalkozástól kapott</t>
    </r>
  </si>
  <si>
    <t>10. Részesedések értékesítésének árfolyamnyeresége</t>
  </si>
  <si>
    <r>
      <t>10/a.  Ebből</t>
    </r>
    <r>
      <rPr>
        <sz val="11"/>
        <rFont val="Arial CE"/>
        <family val="2"/>
      </rPr>
      <t>: kapcsolt vállalkozástól kapott</t>
    </r>
  </si>
  <si>
    <t>11.  Befektett pénzügyi eszközök kamatai, árfolyamnyeresége</t>
  </si>
  <si>
    <r>
      <t>11/a.  Ebből</t>
    </r>
    <r>
      <rPr>
        <sz val="11"/>
        <rFont val="Arial CE"/>
        <family val="2"/>
      </rPr>
      <t>: kapcsolt  vállalkozásoktól kapott</t>
    </r>
  </si>
  <si>
    <t>12. Egyéb kapott ( járó ) kamatok és kamatjellegű bevételek</t>
  </si>
  <si>
    <r>
      <t>12/a.    Ebből</t>
    </r>
    <r>
      <rPr>
        <sz val="11"/>
        <rFont val="Arial CE"/>
        <family val="2"/>
      </rPr>
      <t>: kapcsolt vállalkozásstól kapott</t>
    </r>
  </si>
  <si>
    <t>13. Pénzügyi műveletek egyéb bevételei</t>
  </si>
  <si>
    <t>VII.PÉNZÜGYI MŰVELETEK BEVÉTELEI (9.+10.+11.+12.+13.sorok)</t>
  </si>
  <si>
    <t>14.Befektetett pénzügyi eszközök árfolyamveszesége</t>
  </si>
  <si>
    <r>
      <t>14/a</t>
    </r>
    <r>
      <rPr>
        <b/>
        <sz val="11"/>
        <rFont val="Arial CE"/>
        <family val="2"/>
      </rPr>
      <t xml:space="preserve">Ebből: </t>
    </r>
    <r>
      <rPr>
        <sz val="11"/>
        <rFont val="Arial CE"/>
        <family val="2"/>
      </rPr>
      <t>kapcsolt vállalkozásnak adott</t>
    </r>
  </si>
  <si>
    <t>15.Fizetendő kamatok és kamatjellegű ráfordítások</t>
  </si>
  <si>
    <r>
      <t>15/a</t>
    </r>
    <r>
      <rPr>
        <b/>
        <sz val="11"/>
        <rFont val="Arial CE"/>
        <family val="2"/>
      </rPr>
      <t>Ebből:</t>
    </r>
    <r>
      <rPr>
        <sz val="11"/>
        <rFont val="Arial CE"/>
        <family val="2"/>
      </rPr>
      <t xml:space="preserve"> kapcsolt vállalkozásnak adott</t>
    </r>
  </si>
  <si>
    <t>16.Részesedések, értékpapírok, bankberétek értékvesztése</t>
  </si>
  <si>
    <t>17.Pénzügyi műveletek egyéb ráfordításai</t>
  </si>
  <si>
    <t>VIII.  PÉNZÜGYI MŰVELETEK RÁFORDÍTÁSAI (14.+15.±16.+17.)</t>
  </si>
  <si>
    <r>
      <t xml:space="preserve">B.   PÉNZÜGYI MŰVELETEK EREDMÉNYE </t>
    </r>
    <r>
      <rPr>
        <sz val="11"/>
        <rFont val="Arial CE"/>
        <family val="2"/>
      </rPr>
      <t>(VII.-VIII.)</t>
    </r>
  </si>
  <si>
    <t xml:space="preserve">IX.   RENDKÍVÜLI BEVÉTELEK  </t>
  </si>
  <si>
    <t>X.  RENDKÍVÜLI RÁFORDÍTÁSOK</t>
  </si>
  <si>
    <r>
      <t xml:space="preserve">D.   RENDKÍVÜLI EREDMYENY </t>
    </r>
    <r>
      <rPr>
        <sz val="11"/>
        <rFont val="Arial CE"/>
        <family val="2"/>
      </rPr>
      <t>(IX.-X.)</t>
    </r>
  </si>
  <si>
    <t>XI. ADÓFIZETÉSI KÖTELEZETTSÉG</t>
  </si>
  <si>
    <r>
      <t xml:space="preserve">F.   Adózott eredmény   </t>
    </r>
    <r>
      <rPr>
        <sz val="11"/>
        <rFont val="Arial CE"/>
        <family val="2"/>
      </rPr>
      <t>(±E-XI)</t>
    </r>
  </si>
  <si>
    <t>18.Eredménytartalék igénybe vétele osztalékra, részesedésre</t>
  </si>
  <si>
    <t>19.Jóváhagyott osztalék, részesedés</t>
  </si>
  <si>
    <r>
      <t xml:space="preserve">G.  MÉRLEG SZERINTI EREDMÉNY </t>
    </r>
    <r>
      <rPr>
        <sz val="11"/>
        <rFont val="Arial CE"/>
        <family val="2"/>
      </rPr>
      <t>(±F+18.-19.)</t>
    </r>
  </si>
  <si>
    <t>Borító</t>
  </si>
  <si>
    <t>Borítólap ( A3-as lapra másolva valódi borító)</t>
  </si>
  <si>
    <t>Ellenőr</t>
  </si>
  <si>
    <t>Mérlegösszefüggések ellenőrzése</t>
  </si>
  <si>
    <t>Mérleg</t>
  </si>
  <si>
    <t>Mérleg "A" változat</t>
  </si>
  <si>
    <t>ER-Összk</t>
  </si>
  <si>
    <t>Eredménykimutatás (összköltségeljárással) "A" változat</t>
  </si>
  <si>
    <t>Er-Forg</t>
  </si>
  <si>
    <t>Eredménykimutatás (forgalmi költség eljárással) "A" változat</t>
  </si>
  <si>
    <t>Cash-Flow</t>
  </si>
  <si>
    <r>
      <t xml:space="preserve">Cash-Flow kimutatás </t>
    </r>
    <r>
      <rPr>
        <b/>
        <i/>
        <sz val="11"/>
        <rFont val="Arial CE"/>
        <family val="2"/>
      </rPr>
      <t xml:space="preserve"> ( Csak további adatok megadásával !!! )</t>
    </r>
  </si>
  <si>
    <t>Értékadatok átvétele a mérlegből, adatmódosítási lehetőséggel</t>
  </si>
  <si>
    <t>Tárgyi</t>
  </si>
  <si>
    <t xml:space="preserve">Immateriális javak és tárgyi eszközök bruttó értékének, halmozott </t>
  </si>
  <si>
    <t>Külön kitöltendő</t>
  </si>
  <si>
    <t>értékcsökkenésenek és nettó értékének változása</t>
  </si>
  <si>
    <t>VagyonI.</t>
  </si>
  <si>
    <t>Eszközök, források összetétele 1. oldal</t>
  </si>
  <si>
    <t>Eszközök, források összetétele részletezés 2-5. oldal</t>
  </si>
  <si>
    <t>VagyonII.</t>
  </si>
  <si>
    <t>Vagyoni helyzet mutatói</t>
  </si>
  <si>
    <t>Vagyon működtetés hatékonysága</t>
  </si>
  <si>
    <t>PüI.</t>
  </si>
  <si>
    <t>Likviditási mutatók</t>
  </si>
  <si>
    <t>Pénzügyi struktúra mutatói</t>
  </si>
  <si>
    <t>PüII.</t>
  </si>
  <si>
    <t>Több fokozatú likviditási mérleg</t>
  </si>
  <si>
    <t>(A mérleg adatokból átsorolások nélkül)</t>
  </si>
  <si>
    <t>Ktg-szerk"A"</t>
  </si>
  <si>
    <t>Költségszerkezet alakulása</t>
  </si>
  <si>
    <t>Az eredménykimutatás összköltség eljárással "A" változat alapján</t>
  </si>
  <si>
    <t>Er-Jöv.</t>
  </si>
  <si>
    <t>Eredménykategóriák, jövedelmezőség alakulása</t>
  </si>
  <si>
    <t>Statisztikai számjel</t>
  </si>
  <si>
    <t>-</t>
  </si>
  <si>
    <t>Cégjegyzék száma</t>
  </si>
  <si>
    <t>a vállalkozás megnevezése</t>
  </si>
  <si>
    <t>a vállalkozás címe, telefonszáma</t>
  </si>
  <si>
    <t>a vállalkozás vezetője</t>
  </si>
  <si>
    <t>(képviselője)</t>
  </si>
  <si>
    <t>Eszköz - Forrás egyezőség</t>
  </si>
  <si>
    <t>Mérleg szerinti eredmény  (Mérlegben - Ök eredménykimutatásban)</t>
  </si>
  <si>
    <t>Mérleg szerinti eredmény  ( Ök -  Forg. eredménykimutatásban)</t>
  </si>
  <si>
    <t>Sajáttermelésű készlet változás  ( Mérleg - Ök eredménykimutatás)</t>
  </si>
  <si>
    <t>Cash Flow  - Beszámoló CF</t>
  </si>
  <si>
    <t>MÉRLEG</t>
  </si>
  <si>
    <t xml:space="preserve"> 1 / 1</t>
  </si>
  <si>
    <t>Eszközök (aktívák)</t>
  </si>
  <si>
    <t>adatok E Ft-ban</t>
  </si>
  <si>
    <t>Sor-szám</t>
  </si>
  <si>
    <t>A tétel megnevezése</t>
  </si>
  <si>
    <t>a</t>
  </si>
  <si>
    <t>b</t>
  </si>
  <si>
    <t>c</t>
  </si>
  <si>
    <t>d</t>
  </si>
  <si>
    <t>e</t>
  </si>
  <si>
    <r>
      <t xml:space="preserve">A. Befektetett eszközök </t>
    </r>
    <r>
      <rPr>
        <sz val="10"/>
        <rFont val="Arial CE"/>
        <family val="2"/>
      </rPr>
      <t>(2.+10.+18. sor)</t>
    </r>
  </si>
  <si>
    <r>
      <t xml:space="preserve">    </t>
    </r>
    <r>
      <rPr>
        <sz val="10"/>
        <rFont val="Arial CE"/>
        <family val="2"/>
      </rPr>
      <t>Alapítás-átszervezés aktívált értéke</t>
    </r>
  </si>
  <si>
    <r>
      <t xml:space="preserve">    </t>
    </r>
    <r>
      <rPr>
        <sz val="10"/>
        <rFont val="Arial CE"/>
        <family val="2"/>
      </rPr>
      <t>Kísérleti fejlesztés aktívált értéke</t>
    </r>
  </si>
  <si>
    <t xml:space="preserve">  II. TÁRGYI ESZKÖZÖK (11.-17. sor)</t>
  </si>
  <si>
    <r>
      <t xml:space="preserve">  </t>
    </r>
    <r>
      <rPr>
        <sz val="10"/>
        <rFont val="Arial CE"/>
        <family val="2"/>
      </rPr>
      <t xml:space="preserve">III. BEFEKTETETT PÉNZÜGYI ESZKÖZÖK </t>
    </r>
    <r>
      <rPr>
        <sz val="9"/>
        <rFont val="Arial CE"/>
        <family val="2"/>
      </rPr>
      <t>(19.-25. sor)</t>
    </r>
  </si>
  <si>
    <r>
      <t xml:space="preserve">    </t>
    </r>
    <r>
      <rPr>
        <sz val="9"/>
        <rFont val="Arial CE"/>
        <family val="2"/>
      </rPr>
      <t>Tartósan adott kölcsön egyéb részesedési visz. álló váll-ban</t>
    </r>
  </si>
  <si>
    <t>1 / 2</t>
  </si>
  <si>
    <r>
      <t>B. Forgóeszközök</t>
    </r>
    <r>
      <rPr>
        <sz val="10"/>
        <rFont val="Arial CE"/>
        <family val="2"/>
      </rPr>
      <t xml:space="preserve"> (27.+34.+40.+45. sor)</t>
    </r>
  </si>
  <si>
    <t xml:space="preserve">  II. KÖVETELÉSEK (35.-39. sor)</t>
  </si>
  <si>
    <r>
      <t xml:space="preserve">    </t>
    </r>
    <r>
      <rPr>
        <sz val="10"/>
        <rFont val="Arial CE"/>
        <family val="2"/>
      </rPr>
      <t>Követelések áruszállításból és szolgáltatásokból (vevők)</t>
    </r>
  </si>
  <si>
    <t xml:space="preserve">  IV. PÉNZESZKÖZÖK (46.-47. sor)</t>
  </si>
  <si>
    <t xml:space="preserve">    Költségek, ráfordítások aktív időbeli elhatárolása</t>
  </si>
  <si>
    <t xml:space="preserve">    Halasztott ráfordítások </t>
  </si>
  <si>
    <t>ESZKÖZÖK (AKTÍVÁK) ÖSSZESEN (1.+26.+48. sor)</t>
  </si>
  <si>
    <t>1 / 3</t>
  </si>
  <si>
    <t>Források (passzívák)</t>
  </si>
  <si>
    <r>
      <t xml:space="preserve">D. Saját tőke </t>
    </r>
    <r>
      <rPr>
        <sz val="10"/>
        <rFont val="Arial CE"/>
        <family val="2"/>
      </rPr>
      <t>(54.+56.+57.+58.+59.+60.+61. sor)</t>
    </r>
  </si>
  <si>
    <t xml:space="preserve">  I. JEGYZETT TŐKE</t>
  </si>
  <si>
    <r>
      <t xml:space="preserve">  </t>
    </r>
    <r>
      <rPr>
        <sz val="9"/>
        <rFont val="Arial CE"/>
        <family val="2"/>
      </rPr>
      <t xml:space="preserve">I/a </t>
    </r>
    <r>
      <rPr>
        <b/>
        <sz val="9"/>
        <rFont val="Arial CE"/>
        <family val="2"/>
      </rPr>
      <t>Ebből:</t>
    </r>
    <r>
      <rPr>
        <sz val="9"/>
        <rFont val="Arial CE"/>
        <family val="2"/>
      </rPr>
      <t xml:space="preserve"> visszavásárolt tulajdonosi részesedés névértéken</t>
    </r>
  </si>
  <si>
    <t>E. Céltartalékok (63.-65. sor)</t>
  </si>
  <si>
    <r>
      <t xml:space="preserve">F. Kötelezettségek </t>
    </r>
    <r>
      <rPr>
        <sz val="10"/>
        <rFont val="Arial CE"/>
        <family val="2"/>
      </rPr>
      <t>(67.+71.+80. sor)</t>
    </r>
  </si>
  <si>
    <t xml:space="preserve"> I. HÁTRASOROLT KÖTELEZETTSÉGEK (68.+69.+70. sor)  </t>
  </si>
  <si>
    <r>
      <t xml:space="preserve">    </t>
    </r>
    <r>
      <rPr>
        <sz val="10"/>
        <rFont val="Arial CE"/>
        <family val="2"/>
      </rPr>
      <t>Hátrasorolt köt.-ek kapcsolt vállalkozással szemben</t>
    </r>
  </si>
  <si>
    <r>
      <t xml:space="preserve">    </t>
    </r>
    <r>
      <rPr>
        <sz val="10"/>
        <rFont val="Arial CE"/>
        <family val="2"/>
      </rPr>
      <t>Hátrasorolt köt.-ek egyéb rész. visz. lévő váll. szemben</t>
    </r>
  </si>
  <si>
    <r>
      <t xml:space="preserve">    </t>
    </r>
    <r>
      <rPr>
        <sz val="10"/>
        <rFont val="Arial CE"/>
        <family val="2"/>
      </rPr>
      <t>Hátrasorolt köt.-ek egyéb gazdálkodóval szemben</t>
    </r>
  </si>
  <si>
    <t>1 / 4</t>
  </si>
  <si>
    <r>
      <t xml:space="preserve">  </t>
    </r>
    <r>
      <rPr>
        <sz val="9"/>
        <rFont val="Arial CE"/>
        <family val="2"/>
      </rPr>
      <t>II. HOSSZÚ LEJÁRATÚ KÖTELEZETTSÉGEK (72.-79. sor)</t>
    </r>
  </si>
  <si>
    <r>
      <t xml:space="preserve">    </t>
    </r>
    <r>
      <rPr>
        <sz val="10"/>
        <rFont val="Arial CE"/>
        <family val="2"/>
      </rPr>
      <t xml:space="preserve">Tartós köt.-ek kapcsolt vállalkozással szemben </t>
    </r>
  </si>
  <si>
    <r>
      <t xml:space="preserve">    </t>
    </r>
    <r>
      <rPr>
        <sz val="10"/>
        <rFont val="Arial CE"/>
        <family val="2"/>
      </rPr>
      <t>Tartós köt.-ek egyéb rész. visz. lévő váll. szemben</t>
    </r>
  </si>
  <si>
    <r>
      <t xml:space="preserve"> </t>
    </r>
    <r>
      <rPr>
        <sz val="9"/>
        <rFont val="Arial CE"/>
        <family val="2"/>
      </rPr>
      <t>III. RÖVID LEJÁRATÚ KÖTELEZETTSÉGEK (81.-89. sorok)</t>
    </r>
  </si>
  <si>
    <r>
      <t xml:space="preserve">    </t>
    </r>
    <r>
      <rPr>
        <sz val="9"/>
        <rFont val="Arial CE"/>
        <family val="2"/>
      </rPr>
      <t xml:space="preserve">Kötelezettségek árúszállításból és szolgáltatásból </t>
    </r>
    <r>
      <rPr>
        <sz val="8"/>
        <rFont val="Arial CE"/>
        <family val="2"/>
      </rPr>
      <t>(szállítók)</t>
    </r>
  </si>
  <si>
    <r>
      <t xml:space="preserve">    </t>
    </r>
    <r>
      <rPr>
        <sz val="10"/>
        <rFont val="Arial CE"/>
        <family val="2"/>
      </rPr>
      <t>Rövid lejáratú köt.ek kapcsolt vállalkozással szemben</t>
    </r>
  </si>
  <si>
    <r>
      <t xml:space="preserve">    </t>
    </r>
    <r>
      <rPr>
        <sz val="10"/>
        <rFont val="Arial CE"/>
        <family val="2"/>
      </rPr>
      <t>Rövid lejáratú köt.ek egyéb rész.visz. lévő váll. szemben</t>
    </r>
  </si>
  <si>
    <t>G. Passzívák időbeli elhatárolások (91.-93. sor)</t>
  </si>
  <si>
    <r>
      <t xml:space="preserve">    </t>
    </r>
    <r>
      <rPr>
        <sz val="10"/>
        <rFont val="Arial CE"/>
        <family val="2"/>
      </rPr>
      <t>Bevételek passzív időbeli elhatárolása</t>
    </r>
  </si>
  <si>
    <r>
      <t xml:space="preserve">    </t>
    </r>
    <r>
      <rPr>
        <sz val="10"/>
        <rFont val="Arial CE"/>
        <family val="2"/>
      </rPr>
      <t>Költségek, ráfordítások passzív időbeli elhatárolása</t>
    </r>
  </si>
  <si>
    <r>
      <t xml:space="preserve">    </t>
    </r>
    <r>
      <rPr>
        <sz val="10"/>
        <rFont val="Arial CE"/>
        <family val="2"/>
      </rPr>
      <t>Halasztott bevételek</t>
    </r>
  </si>
  <si>
    <r>
      <t xml:space="preserve">FORRÁSOK (PASSZÍVÁK) ÖSSZESEN </t>
    </r>
    <r>
      <rPr>
        <b/>
        <sz val="9"/>
        <rFont val="Arial CE"/>
        <family val="2"/>
      </rPr>
      <t>(53.+62.+66.+90. sor)</t>
    </r>
  </si>
  <si>
    <t>"A" EREDMÉNYKIMUTATÁS</t>
  </si>
  <si>
    <t>(Összköltség eljárással)</t>
  </si>
  <si>
    <t>2 / 1</t>
  </si>
  <si>
    <t>Tétel-szám</t>
  </si>
  <si>
    <t>Belföldi értékesítés nettó árbevétele</t>
  </si>
  <si>
    <t xml:space="preserve"> Export értékesítés nettó árbevétele</t>
  </si>
  <si>
    <t>I.</t>
  </si>
  <si>
    <t>ÉRTÉKESÍTÉS NETTÓ ÁRBEVÉTELE (1.+2.)</t>
  </si>
  <si>
    <t>Saját termelésű készletek állományváltozása</t>
  </si>
  <si>
    <t>Saját előállítású eszközök aktívált értéke</t>
  </si>
  <si>
    <t>II.</t>
  </si>
  <si>
    <t>AKTIVÁLT SAJÁT TELJ.-EK ÉRTÉKE (3.±4.)</t>
  </si>
  <si>
    <t>III.</t>
  </si>
  <si>
    <t>EGYÉB BEVÉTELEK</t>
  </si>
  <si>
    <t>III/a.</t>
  </si>
  <si>
    <r>
      <t>Ebből:</t>
    </r>
    <r>
      <rPr>
        <sz val="10"/>
        <rFont val="Arial CE"/>
        <family val="2"/>
      </rPr>
      <t xml:space="preserve"> visszaírt értékvesztés</t>
    </r>
  </si>
  <si>
    <t>Anyagköltség</t>
  </si>
  <si>
    <t>Igénybe vett szolgáltatások értéke</t>
  </si>
  <si>
    <t xml:space="preserve"> Egyéb szolgáltatások értéke</t>
  </si>
  <si>
    <t xml:space="preserve"> Eladott áruk beszerzési értéke</t>
  </si>
  <si>
    <t xml:space="preserve"> Eladott (közvetített) szolgáltatások értéke</t>
  </si>
  <si>
    <t>IV.</t>
  </si>
  <si>
    <t xml:space="preserve"> ANYAGJELLEGŰ RÁFORDÍTÁSOK (5.+6.+7.+8.+9.)</t>
  </si>
  <si>
    <t xml:space="preserve"> Bérköltség</t>
  </si>
  <si>
    <t xml:space="preserve"> Személyi jellegű egyéb kifizetések</t>
  </si>
  <si>
    <t xml:space="preserve"> Bérjárulékok</t>
  </si>
  <si>
    <t>V.</t>
  </si>
  <si>
    <t>SZEMÉLYI JELLEGŰ RÁFORDÍTÁSOK (10.+11.+12.)</t>
  </si>
  <si>
    <t>VI.</t>
  </si>
  <si>
    <t xml:space="preserve"> ÉRTÉKCSÖKKENÉSI LEÍRÁS</t>
  </si>
  <si>
    <t>VII.</t>
  </si>
  <si>
    <t>EGYÉB RÁFORDÍTÁSOK</t>
  </si>
  <si>
    <t>VII/a.</t>
  </si>
  <si>
    <r>
      <t xml:space="preserve">Ebből: </t>
    </r>
    <r>
      <rPr>
        <sz val="10"/>
        <rFont val="Arial CE"/>
        <family val="2"/>
      </rPr>
      <t>értékvesztés</t>
    </r>
  </si>
  <si>
    <t>A.</t>
  </si>
  <si>
    <r>
      <t>ÜZEMI (üzleti)TEVÉKENYSÉG EREDMÉNYE</t>
    </r>
    <r>
      <rPr>
        <b/>
        <sz val="8"/>
        <rFont val="Arial CE"/>
        <family val="2"/>
      </rPr>
      <t>(I±II+III-IV--V-VI-VII)</t>
    </r>
  </si>
  <si>
    <t>2 / 2</t>
  </si>
  <si>
    <t xml:space="preserve"> Kapott (járó) osztalék és részesedés</t>
  </si>
  <si>
    <t>13/a.</t>
  </si>
  <si>
    <r>
      <t xml:space="preserve"> </t>
    </r>
    <r>
      <rPr>
        <b/>
        <sz val="10"/>
        <rFont val="Arial CE"/>
        <family val="2"/>
      </rPr>
      <t>Ebből:</t>
    </r>
    <r>
      <rPr>
        <b/>
        <sz val="9"/>
        <rFont val="Arial CE"/>
        <family val="2"/>
      </rPr>
      <t xml:space="preserve"> </t>
    </r>
    <r>
      <rPr>
        <sz val="9"/>
        <rFont val="Arial CE"/>
        <family val="2"/>
      </rPr>
      <t>kapcsolt vállalkozástól kapott</t>
    </r>
  </si>
  <si>
    <t>.Részesedések értékesítésének árfolyamnyeresége</t>
  </si>
  <si>
    <t>14/a.</t>
  </si>
  <si>
    <r>
      <t xml:space="preserve"> </t>
    </r>
    <r>
      <rPr>
        <b/>
        <sz val="10"/>
        <rFont val="Arial CE"/>
        <family val="2"/>
      </rPr>
      <t>Ebből:</t>
    </r>
    <r>
      <rPr>
        <sz val="10"/>
        <rFont val="Arial CE"/>
        <family val="2"/>
      </rPr>
      <t xml:space="preserve"> kapcsolt vállalkozástól kapott </t>
    </r>
  </si>
  <si>
    <t>Befektetett pénzügyi eszközök kamatai, árfolyamnyeresége</t>
  </si>
  <si>
    <t>15/a.</t>
  </si>
  <si>
    <r>
      <t xml:space="preserve">Ebből: </t>
    </r>
    <r>
      <rPr>
        <sz val="10"/>
        <rFont val="Arial CE"/>
        <family val="2"/>
      </rPr>
      <t>kapcsolt vállalkozásoktól kapott</t>
    </r>
  </si>
  <si>
    <t>Egyéb kapott (járó) kamatok és kamatjellegű bevételek</t>
  </si>
  <si>
    <t>16/a</t>
  </si>
  <si>
    <r>
      <t>16/a</t>
    </r>
    <r>
      <rPr>
        <b/>
        <sz val="10"/>
        <rFont val="Arial CE"/>
        <family val="2"/>
      </rPr>
      <t xml:space="preserve">Ebből: </t>
    </r>
    <r>
      <rPr>
        <sz val="10"/>
        <rFont val="Arial CE"/>
        <family val="2"/>
      </rPr>
      <t>kapcsolt vállalkozástól kapott</t>
    </r>
  </si>
  <si>
    <t>Pénzügyi műveletek egyéb bevételei</t>
  </si>
  <si>
    <t>VIII.</t>
  </si>
  <si>
    <r>
      <t>PÉNZÜGYI MŰVELETEK BEVÉTELEI (</t>
    </r>
    <r>
      <rPr>
        <b/>
        <sz val="8"/>
        <rFont val="Arial CE"/>
        <family val="2"/>
      </rPr>
      <t>13.+14.+15.+16.+17.)</t>
    </r>
  </si>
  <si>
    <t>Befektetett pénzügyi eszközök árfolyamvesztesége</t>
  </si>
  <si>
    <t>18/a</t>
  </si>
  <si>
    <r>
      <t xml:space="preserve">Ebből: </t>
    </r>
    <r>
      <rPr>
        <sz val="10"/>
        <rFont val="Arial CE"/>
        <family val="2"/>
      </rPr>
      <t>kapcsolt vállalkozásnak adott</t>
    </r>
  </si>
  <si>
    <t>Fizetendő kamatok és kamatjellegű ráfordítások</t>
  </si>
  <si>
    <t>19/a.</t>
  </si>
  <si>
    <r>
      <t>Ebből:</t>
    </r>
    <r>
      <rPr>
        <sz val="10"/>
        <rFont val="Arial CE"/>
        <family val="2"/>
      </rPr>
      <t xml:space="preserve"> kapcsolt vállalkozásnak adott</t>
    </r>
  </si>
  <si>
    <t>Részesedések, értékpapírok, bankberétek értékvesztése</t>
  </si>
  <si>
    <t>Pénzügyi műveletek egyéb ráfordításai</t>
  </si>
  <si>
    <t>IX.</t>
  </si>
  <si>
    <r>
      <t xml:space="preserve">PÉNZÜGYI MŰVELETEK RÁFORDÍTÁSAI </t>
    </r>
    <r>
      <rPr>
        <b/>
        <sz val="8"/>
        <rFont val="Arial CE"/>
        <family val="2"/>
      </rPr>
      <t>(18.+19.±20.+21.)</t>
    </r>
  </si>
  <si>
    <t>B.</t>
  </si>
  <si>
    <t xml:space="preserve"> PÉNZÜGYI MŰVELETEK EREDMÉNYE (VIII.-X.)</t>
  </si>
  <si>
    <t>C.</t>
  </si>
  <si>
    <r>
      <t xml:space="preserve">SZOKÁSOS VÁLLALKOZÁSI EREDMÉNY </t>
    </r>
    <r>
      <rPr>
        <b/>
        <sz val="10"/>
        <rFont val="Arial CE"/>
        <family val="2"/>
      </rPr>
      <t>(±A.±B.)</t>
    </r>
  </si>
  <si>
    <t>X.</t>
  </si>
  <si>
    <t xml:space="preserve"> RENDKÍVÜLI BEVÉTELEK  </t>
  </si>
  <si>
    <t>XI.</t>
  </si>
  <si>
    <t xml:space="preserve"> RENDKÍVÜLI RÁFORDÍTÁSOK</t>
  </si>
  <si>
    <t>D.</t>
  </si>
  <si>
    <r>
      <t xml:space="preserve"> </t>
    </r>
    <r>
      <rPr>
        <b/>
        <sz val="10"/>
        <rFont val="Arial CE"/>
        <family val="2"/>
      </rPr>
      <t xml:space="preserve">RENDKÜLI EREDMÉNY </t>
    </r>
    <r>
      <rPr>
        <sz val="10"/>
        <rFont val="Arial CE"/>
        <family val="2"/>
      </rPr>
      <t>(X.-XI.)</t>
    </r>
  </si>
  <si>
    <t>E.</t>
  </si>
  <si>
    <t>ADÓZÁS ELŐTTI EREDMÉNY ( ±C±D)</t>
  </si>
  <si>
    <t>XII.</t>
  </si>
  <si>
    <t xml:space="preserve"> Adófizetési kötelezettség</t>
  </si>
  <si>
    <t>F.</t>
  </si>
  <si>
    <t xml:space="preserve"> ADÓZOTT EREDMÉNY   (±E-XII)</t>
  </si>
  <si>
    <t>.Eredménytart. igénybe vétele osztalékra, részesedésre</t>
  </si>
  <si>
    <t>Jóváhagyott osztalék, részesedés</t>
  </si>
  <si>
    <t>G.</t>
  </si>
  <si>
    <t xml:space="preserve"> MÉRLEG SZERINTI EREDMÉNY (±F.+22.-23.)</t>
  </si>
  <si>
    <t>(forgalmi költség eljárással)</t>
  </si>
  <si>
    <t>3 / 1</t>
  </si>
  <si>
    <t>Export értékesítés nettó árbevétele</t>
  </si>
  <si>
    <t>Értékesítés nettó árbevétele (1.+2.)</t>
  </si>
  <si>
    <t>Értékesítés elszámolt közvetlen önköltsége</t>
  </si>
  <si>
    <t>Eladott árúk beszerzési értéke</t>
  </si>
  <si>
    <t>Eladott (közvetített) szolgáltatások értéke</t>
  </si>
  <si>
    <t>Értékesítés közvetlen költségei (3.+4.+5.sorok)</t>
  </si>
  <si>
    <t>Értékesítés bruttó eredménye ( I-II sorok)</t>
  </si>
  <si>
    <t>Értékesítési, forgalmazási költségek</t>
  </si>
  <si>
    <t>Igazgatási költségek</t>
  </si>
  <si>
    <t>Egyéb általános költségek</t>
  </si>
  <si>
    <t>Az értékesítés közvetett költségei (6.+7.+8.sorok)</t>
  </si>
  <si>
    <t>Egyéb bevételek</t>
  </si>
  <si>
    <t>V/a</t>
  </si>
  <si>
    <r>
      <t xml:space="preserve">   </t>
    </r>
    <r>
      <rPr>
        <b/>
        <sz val="10"/>
        <rFont val="Arial CE"/>
        <family val="2"/>
      </rPr>
      <t xml:space="preserve">Ebből: </t>
    </r>
    <r>
      <rPr>
        <sz val="10"/>
        <rFont val="Arial CE"/>
        <family val="2"/>
      </rPr>
      <t>visszaírt értékvesztés</t>
    </r>
  </si>
  <si>
    <t>Egyéb ráfordítások</t>
  </si>
  <si>
    <t>VI/a</t>
  </si>
  <si>
    <r>
      <t xml:space="preserve">   </t>
    </r>
    <r>
      <rPr>
        <b/>
        <sz val="10"/>
        <rFont val="Arial CE"/>
        <family val="2"/>
      </rPr>
      <t xml:space="preserve">Ebből: </t>
    </r>
    <r>
      <rPr>
        <sz val="10"/>
        <rFont val="Arial CE"/>
        <family val="2"/>
      </rPr>
      <t>értékvesztés</t>
    </r>
  </si>
  <si>
    <t>ÜZEMI (ÜZLETI) TEVÉKENYSÉG EREDMÉNYE (±III.-IV.+V.-VI.sorok)</t>
  </si>
  <si>
    <t>(Forgalmi költség eljárással)</t>
  </si>
  <si>
    <t>3 / 2</t>
  </si>
  <si>
    <t>9/a.</t>
  </si>
  <si>
    <t>10/a.</t>
  </si>
  <si>
    <t>11/a.</t>
  </si>
  <si>
    <t>12/a.</t>
  </si>
  <si>
    <t xml:space="preserve"> MÉRLEG SZERINTI EREDMÉNY (±F.+18.-19.)</t>
  </si>
  <si>
    <t>Értékadat átvétele a beszámolóból:</t>
  </si>
  <si>
    <t>CASH-FLOW kimutatás</t>
  </si>
  <si>
    <t>Értékmódosítás: ( Ha szükséges)</t>
  </si>
  <si>
    <t>Értékadat megadás:</t>
  </si>
  <si>
    <t>Korrekció</t>
  </si>
  <si>
    <t>Szokásos tevékenységből származó pénzeszköz változás</t>
  </si>
  <si>
    <t>01.</t>
  </si>
  <si>
    <t>Adózás elötti eredmény</t>
  </si>
  <si>
    <t>02.</t>
  </si>
  <si>
    <t>Elszámolt amortizáció</t>
  </si>
  <si>
    <t>03.</t>
  </si>
  <si>
    <t>Elszámolt értékvesztés</t>
  </si>
  <si>
    <t>04.</t>
  </si>
  <si>
    <t>Céltartalék képzés és felhasználás különbözete</t>
  </si>
  <si>
    <t>05.</t>
  </si>
  <si>
    <t>Befektetett eszközök értékesítésének eredménye</t>
  </si>
  <si>
    <t>06.</t>
  </si>
  <si>
    <t>Szállítói kötelezettség változása</t>
  </si>
  <si>
    <t>07.</t>
  </si>
  <si>
    <t>Egyéb rövidlejáratú kötelezettség változása</t>
  </si>
  <si>
    <t>08.</t>
  </si>
  <si>
    <t>Passzív időbeli elhatárolások változása</t>
  </si>
  <si>
    <t>09.</t>
  </si>
  <si>
    <t>Vevőkövetelés változása</t>
  </si>
  <si>
    <t>Forgóeszközök (vevőkövetelés és pénzeszköz nélkül) változása</t>
  </si>
  <si>
    <t>Aktív időbeli elhatárolások változása</t>
  </si>
  <si>
    <t>Fizetett, fizetendő adó (nyereség után)</t>
  </si>
  <si>
    <t>Fizetett, fizetendő osztalék, részesedés</t>
  </si>
  <si>
    <t>Befektetési tevékenységből származó pénzeszközváltozás</t>
  </si>
  <si>
    <t>Befektetett eszközök beszerzése</t>
  </si>
  <si>
    <t>Befektetett eszközök eladása</t>
  </si>
  <si>
    <t>Kapott osztalék, részesedés</t>
  </si>
  <si>
    <t>Pénzügyi műveletekből származó pénzeszköz-változás</t>
  </si>
  <si>
    <t>Részvénykibocsátás, tőkebevonás bevétele</t>
  </si>
  <si>
    <t>Kötvény, hitelviszonyt megtest. értékpapír kibocsátásának bevétele</t>
  </si>
  <si>
    <t>Hitel és kölcsön felvétel</t>
  </si>
  <si>
    <t>Hosszú l. ny. kölcsönök és elh. bankbetétek törl.,megszün.,beváltása</t>
  </si>
  <si>
    <t>Véglegesen kapott pénzeszköz</t>
  </si>
  <si>
    <t>Részvénybevonás, tőkekivonás (tőkeleszállítás)</t>
  </si>
  <si>
    <t>Kötvény és hitelviszonyt megtest. értékpapír visszafizetése</t>
  </si>
  <si>
    <t>Hitel és kölcsön törlesztése, visszafizetése</t>
  </si>
  <si>
    <t xml:space="preserve">Hosszú l. ny. kölcsönök és elh. bankbetétek </t>
  </si>
  <si>
    <t>Véglegesen átadott pénzeszköz</t>
  </si>
  <si>
    <t>Alapítókkal szembeni, ill egyéb hosszú lejár. köt. változása</t>
  </si>
  <si>
    <r>
      <t>Pénzeszközök változása</t>
    </r>
    <r>
      <rPr>
        <sz val="10"/>
        <rFont val="Arial CE"/>
        <family val="2"/>
      </rPr>
      <t xml:space="preserve"> (±I.±II.±III. sorok)</t>
    </r>
  </si>
  <si>
    <t>Beszámolóból számított</t>
  </si>
  <si>
    <t>Befektetett eszközök</t>
  </si>
  <si>
    <t>A</t>
  </si>
  <si>
    <t>B</t>
  </si>
  <si>
    <t>Értékcsökkenés</t>
  </si>
  <si>
    <t>C</t>
  </si>
  <si>
    <t>Beruházás kisértéküvel együtt</t>
  </si>
  <si>
    <t>Értékesített befektetett árbevétel</t>
  </si>
  <si>
    <t>D</t>
  </si>
  <si>
    <t>Befektett eredmény</t>
  </si>
  <si>
    <t>E</t>
  </si>
  <si>
    <t>Együtt</t>
  </si>
  <si>
    <t>F/Hosszú</t>
  </si>
  <si>
    <t>F/Rövid</t>
  </si>
  <si>
    <t>G</t>
  </si>
  <si>
    <t>CF beszámolóból:</t>
  </si>
  <si>
    <t>CF -  Beszámoló egyezőség:</t>
  </si>
  <si>
    <t>3. számú melléklet</t>
  </si>
  <si>
    <t xml:space="preserve">Immateriális javak és tárgyi eszközök bruttó értékének, halmozott értékcsökkenésének </t>
  </si>
  <si>
    <t>és nettó értékének változása</t>
  </si>
  <si>
    <t>Megnevezés</t>
  </si>
  <si>
    <t>Bruttó érték</t>
  </si>
  <si>
    <t>Nettó érték</t>
  </si>
  <si>
    <t>Nyitó érték</t>
  </si>
  <si>
    <t>Növeke- dés</t>
  </si>
  <si>
    <t>Csökke- nés</t>
  </si>
  <si>
    <t>Átsoro- lás</t>
  </si>
  <si>
    <t>Záró</t>
  </si>
  <si>
    <t>Növekedés</t>
  </si>
  <si>
    <t>Terv szerinti</t>
  </si>
  <si>
    <t>Terven felelüli</t>
  </si>
  <si>
    <t>Kisérté- kű</t>
  </si>
  <si>
    <t>Alapítás-átszervezés aktívált értéke</t>
  </si>
  <si>
    <t>Kisérleti fejlesztés aktívált értéke</t>
  </si>
  <si>
    <t>Vagyoni értékű jogok</t>
  </si>
  <si>
    <t>Szellemi termék</t>
  </si>
  <si>
    <t>Üzleti vagy cégérték</t>
  </si>
  <si>
    <t xml:space="preserve">Immateriális javakra adott előlegek </t>
  </si>
  <si>
    <t>Immateriális javak értékhelyesbítése</t>
  </si>
  <si>
    <t>IMMATERIÁLIS JAVAK</t>
  </si>
  <si>
    <t>Ingatlanok és a kapcsolódó vagyoni értékű jogok</t>
  </si>
  <si>
    <t>Műszaki berendezések, gépek, járművek</t>
  </si>
  <si>
    <t>Egyéb berendezések, felszerelések, járművek</t>
  </si>
  <si>
    <t>Beruházások, felújítások</t>
  </si>
  <si>
    <t>Beruházásokra adott előlegek</t>
  </si>
  <si>
    <t>Tárgyi eszközök értékhelyesbítése</t>
  </si>
  <si>
    <t>Kisértékű eszközök</t>
  </si>
  <si>
    <t>TÁRGYI ESZKÖZÖK</t>
  </si>
  <si>
    <t>Mindösszesen:</t>
  </si>
  <si>
    <t>1. számú melléklet</t>
  </si>
  <si>
    <t>Eszközök összetétele</t>
  </si>
  <si>
    <t>Változás (%)</t>
  </si>
  <si>
    <t>Összeg    (E Ft)</t>
  </si>
  <si>
    <t>Részarány (%)</t>
  </si>
  <si>
    <t>Összeg     (E Ft)</t>
  </si>
  <si>
    <t>Immateriális javak</t>
  </si>
  <si>
    <t>Tárgyi eszközök</t>
  </si>
  <si>
    <t>Befektetett pénzügyi eszközök</t>
  </si>
  <si>
    <t>Forgóeszközök</t>
  </si>
  <si>
    <t>Készletek</t>
  </si>
  <si>
    <t>Követelések</t>
  </si>
  <si>
    <t>Értékpapirok</t>
  </si>
  <si>
    <t>Pénzeszközök</t>
  </si>
  <si>
    <t>Aktív időbeli elhatárolások</t>
  </si>
  <si>
    <t>ESZKÖZÖK (AKTIVÁK) ÖSSZESEN</t>
  </si>
  <si>
    <t>Források összetétele</t>
  </si>
  <si>
    <t>2.számú melléklet</t>
  </si>
  <si>
    <t>Saját tőke</t>
  </si>
  <si>
    <t>Jegyzett tőke</t>
  </si>
  <si>
    <t>Jegyzett de még be nem fizetett tőke (-)</t>
  </si>
  <si>
    <t>Tőketartalék</t>
  </si>
  <si>
    <t>Eredménytartalék</t>
  </si>
  <si>
    <t>Lekötött tartalék</t>
  </si>
  <si>
    <t>Értékelési tartalék</t>
  </si>
  <si>
    <t>Mérleg szerinti eredmény</t>
  </si>
  <si>
    <t>Céltartalékok</t>
  </si>
  <si>
    <t>Kötelezettségek</t>
  </si>
  <si>
    <t>Hátrasorolt kötelezettség</t>
  </si>
  <si>
    <t>Hosszú lejáratú kötelezettségek</t>
  </si>
  <si>
    <t>Rövid lejáratú kötelezettségek</t>
  </si>
  <si>
    <t>Passzív időbeli elhatározások</t>
  </si>
  <si>
    <t>FORRÁSOK(PASSZIVÁK)ÖSSZESEN</t>
  </si>
  <si>
    <t>Befektetett eszközök összetétele</t>
  </si>
  <si>
    <t>Alapítás átszervezés aktívált értéke</t>
  </si>
  <si>
    <t>Kisérleti fejlesztés aktivált értéke</t>
  </si>
  <si>
    <t>Vagyoni értékü jogok</t>
  </si>
  <si>
    <t>Szellemi termékek</t>
  </si>
  <si>
    <t>Immateriális javakra adott előlegek</t>
  </si>
  <si>
    <t>Ingatlanok és a kapcs. vagyoni értékű jogok</t>
  </si>
  <si>
    <t>Tenyészállatok</t>
  </si>
  <si>
    <t>Beruházásokra adott előleg</t>
  </si>
  <si>
    <t>Tartós részesedés kapcsolt vállalkozásban</t>
  </si>
  <si>
    <t>Tartósan adott kölcsön kapcsolt váll.-ban</t>
  </si>
  <si>
    <t>Egyéb tartós részesedés</t>
  </si>
  <si>
    <t>Tartósan adott kölcsön e. rész. visz. álló váll.-ban</t>
  </si>
  <si>
    <t>Egyéb tartósan adott kölcsön</t>
  </si>
  <si>
    <t>Tartós hitelviszonyt megt. értékpapír</t>
  </si>
  <si>
    <t>Befektetett pénzügyi eszközök értékh.</t>
  </si>
  <si>
    <t>Befektetett eszközök összesen</t>
  </si>
  <si>
    <t>4. számú melléklet</t>
  </si>
  <si>
    <t>Forgóeszközök összetétele</t>
  </si>
  <si>
    <t>I. Készletek</t>
  </si>
  <si>
    <t>Anyagok</t>
  </si>
  <si>
    <t>Befejezetlen termelés és félkész termékek</t>
  </si>
  <si>
    <t>Növendék-,hízó-és egyéb állatok</t>
  </si>
  <si>
    <t>Késztermékek</t>
  </si>
  <si>
    <t>Áruk</t>
  </si>
  <si>
    <t>Készletre adott előlegek</t>
  </si>
  <si>
    <t>II. Követelések</t>
  </si>
  <si>
    <t>Követelések árúszáll. és szolgáltatásokból</t>
  </si>
  <si>
    <t>Követelések kapcs. vállalkozással szemben</t>
  </si>
  <si>
    <t>Követelések e. rész. visz. lévő váll. szemben</t>
  </si>
  <si>
    <t>Váltókövetelések</t>
  </si>
  <si>
    <t>Egyéb követelések</t>
  </si>
  <si>
    <t>III. Értékpapírok</t>
  </si>
  <si>
    <t>Részesedés kapcsolt vállalkozásban</t>
  </si>
  <si>
    <t>Egyéb részesedés</t>
  </si>
  <si>
    <t>Saját részvények, saját üzletrészek</t>
  </si>
  <si>
    <t>Forgatási célú hitelv. megtestesítő értékpapírok</t>
  </si>
  <si>
    <t>V. Pénzeszközök</t>
  </si>
  <si>
    <t>Pénztár, csekkek</t>
  </si>
  <si>
    <t>Bankbetétek</t>
  </si>
  <si>
    <t>Forgóeszközök összesen</t>
  </si>
  <si>
    <t>5. számú melléklet</t>
  </si>
  <si>
    <t>Aktív időbeli elhatárolások összetétele</t>
  </si>
  <si>
    <t>Bevételek aktív időbeli elhatárolása</t>
  </si>
  <si>
    <t>Költségek ráfordítások aktív időbeli elhat.</t>
  </si>
  <si>
    <t>Halasztott ráfordítások</t>
  </si>
  <si>
    <t>Aktív időbeli elhatárolások összesen</t>
  </si>
  <si>
    <t>6. számú melléklet</t>
  </si>
  <si>
    <t>Saját tőke összetétele</t>
  </si>
  <si>
    <t xml:space="preserve">Jegyzett tőke </t>
  </si>
  <si>
    <t>Jegyzett, de még be nem fizetett tőke (-)</t>
  </si>
  <si>
    <t>Saját tőke összesen</t>
  </si>
  <si>
    <t>Céltartalékok összetétele</t>
  </si>
  <si>
    <t>7. számú melléklet</t>
  </si>
  <si>
    <t>Céltartalék a várható kötelezettségekre</t>
  </si>
  <si>
    <t>Céltartalék a jövőbeni költségekre</t>
  </si>
  <si>
    <t>Egyéb céltartalék</t>
  </si>
  <si>
    <t>Céltartalékok összesen</t>
  </si>
  <si>
    <t>8. számú melléklet</t>
  </si>
  <si>
    <t>Kötelezettségek összetétele</t>
  </si>
  <si>
    <t xml:space="preserve">Hátrasorolt kötelezettségek    </t>
  </si>
  <si>
    <t>Hátrasorolt köt.-ek kapcs.t váll. szemben</t>
  </si>
  <si>
    <t>Hátrasorolt köt.-ek e. rész. visz. lévő váll. sz.</t>
  </si>
  <si>
    <t>Hátrasorolt köt-ek e. gazdálkodóval szemben</t>
  </si>
  <si>
    <t>Hosszú lejáratra kapott kölcsönök</t>
  </si>
  <si>
    <t>Átváltoztatható kötvények</t>
  </si>
  <si>
    <t>Tartozások kötvénykibocsátások</t>
  </si>
  <si>
    <t>Beruházási és fejlesztési hitelek</t>
  </si>
  <si>
    <t>Egyéb hosszú lejáratú hitelek</t>
  </si>
  <si>
    <t xml:space="preserve">Tartós kötelezettségek kapcsolt váll. szemben </t>
  </si>
  <si>
    <t>Tartós köt.-ek e. rész. visz. lévő váll. szemben</t>
  </si>
  <si>
    <t>Egyéb hosszú lejáratú kötelezettségek</t>
  </si>
  <si>
    <t xml:space="preserve"> Rövid lejáratú kölcsönök</t>
  </si>
  <si>
    <t xml:space="preserve"> - Ebből: az átváltoztatható kötvények</t>
  </si>
  <si>
    <t xml:space="preserve"> Rövid lejáratú hitelek</t>
  </si>
  <si>
    <t>Vevőtől kapott előlegek</t>
  </si>
  <si>
    <t xml:space="preserve">Kötelezettségek árúszállításból és szolg.-ból </t>
  </si>
  <si>
    <t>Váltótartozások</t>
  </si>
  <si>
    <t>Rövid lejáratú köt.-ek kapcsolt váll. szemben</t>
  </si>
  <si>
    <t>Rövid lejáratú köt.-ek e. rész.visz. lévő váll.sz.</t>
  </si>
  <si>
    <t>Egyéb rövid lejáratú kötelezettségek</t>
  </si>
  <si>
    <t xml:space="preserve"> Kötelezettségek  összesen</t>
  </si>
  <si>
    <t>Passzív időbeli elhatárolások összetétele</t>
  </si>
  <si>
    <t>9. számú melléklet</t>
  </si>
  <si>
    <t>Bevételek passzívű időbeli elhatárolása</t>
  </si>
  <si>
    <t>Költségek ráfordítások passzív időbeli elhat.</t>
  </si>
  <si>
    <t>Halasztott bevételek</t>
  </si>
  <si>
    <t xml:space="preserve">Passzív időbeli elhatárolások </t>
  </si>
  <si>
    <t>10. számú melléklet</t>
  </si>
  <si>
    <t>VAGYONI HELYZET MUTATÓI</t>
  </si>
  <si>
    <t>Mutató megnevezése</t>
  </si>
  <si>
    <t>Mutató számítása</t>
  </si>
  <si>
    <t>Változás</t>
  </si>
  <si>
    <t>Tartósan befektett eszközök aránya %</t>
  </si>
  <si>
    <t>Eszközök összesen</t>
  </si>
  <si>
    <t>Forgóeszközök           aránya %</t>
  </si>
  <si>
    <t>Befektetett eszközök fedezettsége %</t>
  </si>
  <si>
    <t>Tárgyi eszközök fedezettsége %</t>
  </si>
  <si>
    <t>Tőkeerősség (Saját tőke arány)%</t>
  </si>
  <si>
    <t>Források összesen</t>
  </si>
  <si>
    <t>Rövid lejáratú köte-     lezettségek aránya %</t>
  </si>
  <si>
    <t>Rövid lejáratú köt.</t>
  </si>
  <si>
    <t>Hosszú lejáratú kötelezettségek aránya %</t>
  </si>
  <si>
    <t>Hosszú lejáratú köt.</t>
  </si>
  <si>
    <t>Kötelezettségek          aránya %</t>
  </si>
  <si>
    <t>VAGYON MŰKÖDTETÉS HATÉKONYSÁGA</t>
  </si>
  <si>
    <t>11. számú melléklet</t>
  </si>
  <si>
    <t>Eszközök               fordulatszáma</t>
  </si>
  <si>
    <t>Nettó árbevétel</t>
  </si>
  <si>
    <t>Tárgyi eszközök fordulatszáma</t>
  </si>
  <si>
    <t>Készletek        fordulatszáma</t>
  </si>
  <si>
    <t>Átlagos készletek</t>
  </si>
  <si>
    <t>Saját tőke         fordulatszáma</t>
  </si>
  <si>
    <t>12. számú melléklet</t>
  </si>
  <si>
    <t>LIKVIDITÁSI MUTATÓK</t>
  </si>
  <si>
    <t>Lidviditási mutató I. (Current ratio)</t>
  </si>
  <si>
    <t>Lidviditási mutató II. (Quick ratio -gyors ráta)</t>
  </si>
  <si>
    <t>Forgóeszközök-Készletek</t>
  </si>
  <si>
    <t>Lidviditási mutató III.</t>
  </si>
  <si>
    <t>Pénzeszk.+értékpapírok</t>
  </si>
  <si>
    <t xml:space="preserve">Lidviditási mutató IV.                 </t>
  </si>
  <si>
    <t>PÉNZÜGYI STRUKTÚRA MUTATÓI</t>
  </si>
  <si>
    <t>13. számú melléklet</t>
  </si>
  <si>
    <t>Hitelfedezettségi        mutató</t>
  </si>
  <si>
    <t>Eladósodottság foka</t>
  </si>
  <si>
    <t>Dinamikus likviditás</t>
  </si>
  <si>
    <t>Üzemi tev. eredménye</t>
  </si>
  <si>
    <t>Vevő / Szállítói állomány aránya</t>
  </si>
  <si>
    <t>Vevők</t>
  </si>
  <si>
    <t>Szállítók</t>
  </si>
  <si>
    <t>Vevők átfutási                                 ideje</t>
  </si>
  <si>
    <t>Átlagos vevő állomány</t>
  </si>
  <si>
    <t>Szállítók átfutási                                 ideje</t>
  </si>
  <si>
    <t>Átlagos szállítói állomány</t>
  </si>
  <si>
    <t>Anyagjellegű ráfordítások</t>
  </si>
  <si>
    <t>14. számú melléklet</t>
  </si>
  <si>
    <t>Tárgy év</t>
  </si>
  <si>
    <t>E  s  z  k  ö  z  ö  k</t>
  </si>
  <si>
    <t>F  o  r  r  á  s  o  k</t>
  </si>
  <si>
    <t>Pénzeszközök és értékpapírok</t>
  </si>
  <si>
    <t>Rövid távú kötelezettségek (1 hó)</t>
  </si>
  <si>
    <t>Értékpapírok ( forgóeszközből)</t>
  </si>
  <si>
    <t>Szállítói kötelezettségek és váltótart.</t>
  </si>
  <si>
    <t>Követelések árúszáll. és szolg.</t>
  </si>
  <si>
    <t xml:space="preserve">Szállítói kötelezettségek </t>
  </si>
  <si>
    <t>Váltó tartozások</t>
  </si>
  <si>
    <t>Értékpapírok</t>
  </si>
  <si>
    <t>Rövid lejár. egyéb kötelezettségek</t>
  </si>
  <si>
    <t>Vásárolt készletek</t>
  </si>
  <si>
    <t>Rövid lejáratú kölcsönök</t>
  </si>
  <si>
    <t>Sajáttermelésű készletek</t>
  </si>
  <si>
    <t>Rövid lejáratú hitelek</t>
  </si>
  <si>
    <t>Egyéb rövid kötelezettségek</t>
  </si>
  <si>
    <t>Céltartalékok és passzív időb. elhat.</t>
  </si>
  <si>
    <t>Passzív időbeli elhatárolások</t>
  </si>
  <si>
    <t>Egyéb eszközök</t>
  </si>
  <si>
    <t>Egyéb források</t>
  </si>
  <si>
    <t>Eszközök összesen:</t>
  </si>
  <si>
    <t>Források összesen:</t>
  </si>
  <si>
    <t>Likviditási mérlegből számított mutatók:</t>
  </si>
  <si>
    <t>Eszköz</t>
  </si>
  <si>
    <t>Forrás</t>
  </si>
  <si>
    <t>%</t>
  </si>
  <si>
    <t>Likviditási mutató I.</t>
  </si>
  <si>
    <t>Likviditási mutató II.</t>
  </si>
  <si>
    <t>Likviditási mutató III.</t>
  </si>
  <si>
    <t>Likviditási mutató IV.</t>
  </si>
  <si>
    <t>15. számú melléklet</t>
  </si>
  <si>
    <t>A költségszerkezet alakulása</t>
  </si>
  <si>
    <t>E Ft</t>
  </si>
  <si>
    <t>Bruttó árbevétel</t>
  </si>
  <si>
    <t>Egyéb bevétel</t>
  </si>
  <si>
    <t>Összes bevétel</t>
  </si>
  <si>
    <t>Személyi jellegű ráfordítások</t>
  </si>
  <si>
    <t>Értékcsökkenési leírás</t>
  </si>
  <si>
    <t>Összes költség és ráfordítás</t>
  </si>
  <si>
    <t>Üzemi (üzleti) tevékenység eredménye</t>
  </si>
  <si>
    <t>16. számú melléklet</t>
  </si>
  <si>
    <t>Eredménykategóriák</t>
  </si>
  <si>
    <t>Üzemi ered-  mény %-ban</t>
  </si>
  <si>
    <t>Üzemi eredmény</t>
  </si>
  <si>
    <t>Pénzügyi müveletek eredménye</t>
  </si>
  <si>
    <t>Szokásos vállalkozási eredmény</t>
  </si>
  <si>
    <t>Rendkívüli eredmény</t>
  </si>
  <si>
    <t>Adózás előtti eredmény</t>
  </si>
  <si>
    <t>Adófizetési kötelezettség</t>
  </si>
  <si>
    <t>Adózott eredmény</t>
  </si>
  <si>
    <t>Eredménytartalék igénybevétel</t>
  </si>
  <si>
    <t>Osztalékkifizetés</t>
  </si>
  <si>
    <t>A jövedelmezőség alakulása</t>
  </si>
  <si>
    <t>17. számú melléklet</t>
  </si>
  <si>
    <t>Árbevétel arányos üzleti eredménye</t>
  </si>
  <si>
    <t>Üzemi (üzleti) eredmény</t>
  </si>
  <si>
    <t>Tőkearányos üzleti eredmény</t>
  </si>
  <si>
    <t>Eszközarányos üzleti eredmény</t>
  </si>
  <si>
    <t>Összes eszköz</t>
  </si>
  <si>
    <t>18. számú melléklet</t>
  </si>
  <si>
    <t>Mutatószámok</t>
  </si>
  <si>
    <t>Képzése</t>
  </si>
  <si>
    <t>Előző időszak</t>
  </si>
  <si>
    <t>Tárgyidőszak</t>
  </si>
  <si>
    <t>(E Ft)</t>
  </si>
  <si>
    <t>(%)</t>
  </si>
  <si>
    <t>Befektetett eszközök aránya</t>
  </si>
  <si>
    <t xml:space="preserve"> </t>
  </si>
  <si>
    <t>Forgóeszközök aránya</t>
  </si>
  <si>
    <t>Forgóeszközök+Aktív időbeli elhatárolások</t>
  </si>
  <si>
    <t>Saját tőke aránya</t>
  </si>
  <si>
    <t>Összes forrás</t>
  </si>
  <si>
    <t>Kötelezettségek aránya</t>
  </si>
  <si>
    <t>Tőke multiplikátor</t>
  </si>
  <si>
    <t>Tőke forgási sebessége</t>
  </si>
  <si>
    <t>Likviditási mutató I.            (Current ratio)</t>
  </si>
  <si>
    <t>Likviditási mutató II.        (Quick ratio - gyors ráta)</t>
  </si>
  <si>
    <t>Forgóeszközök-készletek</t>
  </si>
  <si>
    <t>Pénzeszközök+Értékpapírok</t>
  </si>
  <si>
    <t>Saját tőke hatékonysága</t>
  </si>
  <si>
    <t>19. számú melléklet</t>
  </si>
  <si>
    <t>Lényegesség mértéke</t>
  </si>
  <si>
    <t>Összeg</t>
  </si>
  <si>
    <t>Arányszám</t>
  </si>
  <si>
    <t>Lényegesség mértéke E Ft</t>
  </si>
  <si>
    <t xml:space="preserve">alsó </t>
  </si>
  <si>
    <t>felső</t>
  </si>
  <si>
    <t>Mérlegfőösszeg</t>
  </si>
  <si>
    <t>Árbevétel</t>
  </si>
  <si>
    <t>Átlag</t>
  </si>
  <si>
    <t>Előző évi lényegesség</t>
  </si>
  <si>
    <t>Lényegesség tárgyévi értéke</t>
  </si>
  <si>
    <t>Hibahatár ( a lényegesség 75%-a)</t>
  </si>
  <si>
    <t>Egyedileg jelentős tétel alsó határa</t>
  </si>
  <si>
    <t>Előzetes éves beszámoló</t>
  </si>
  <si>
    <t>Stat szám:</t>
  </si>
  <si>
    <t>Név:</t>
  </si>
  <si>
    <t>Cím:</t>
  </si>
  <si>
    <t>Dátum</t>
  </si>
  <si>
    <t>Cgj.szám:</t>
  </si>
  <si>
    <t>1</t>
  </si>
  <si>
    <t>KIEGÉSZÍTŐ MELLÉKLET</t>
  </si>
  <si>
    <t>Készítette:</t>
  </si>
  <si>
    <t>Bea Zsolt</t>
  </si>
  <si>
    <t>2012. évi Kiegészítő melléklet</t>
  </si>
  <si>
    <t xml:space="preserve">A Magyar Alkotóművészeti Közhasznú Nonprofit Korlátolt Felelősségű Társaság a 2000. évi C. törvény által meghatározott alapelvek, valamint az 1997. évi CLVI. Törvény figyelembevételével elkészített számviteli politikájának célja olyan beszámoló összeállítása, amely a törvénynek megfelelően a társaság anyagi, vagyoni és pénzügyi helyzetét a valóságnak megfelelően mutatja be, és rendszeres információt nyújt a tulajdonosok számára döntéseik megalapozásához. </t>
  </si>
  <si>
    <t>1. Általános rész</t>
  </si>
  <si>
    <t>A társaság főbb adatai:</t>
  </si>
  <si>
    <t>Név: Magyar Alkotóművészeti Közhasznú Nonprofit Korlátolt Felelősségű Társaság</t>
  </si>
  <si>
    <t>A társaság rövidített cégneve: Magyar Alkotóművészeti Közhasznú Nonprofit Kft.</t>
  </si>
  <si>
    <t>Székhelye: 2000 Szentendre, Bogdányi utca 51.</t>
  </si>
  <si>
    <t>A társaság székhelye egyben a központi ügyintézés helye is.</t>
  </si>
  <si>
    <t>KSH szám: 23599714-8412-572-13</t>
  </si>
  <si>
    <t>Adószám: 10032000-00318194-00000017</t>
  </si>
  <si>
    <t>Cégjegyzékszám: 13-09-151770</t>
  </si>
  <si>
    <t>Alapító okirat kelte: 2011. október 22.</t>
  </si>
  <si>
    <t>Bejegyezve: 2011. október 22.</t>
  </si>
  <si>
    <t>A cég jegyzett tőkéje: 500. 000 Ft</t>
  </si>
  <si>
    <t>A társaság alapítója: Magyar Állam</t>
  </si>
  <si>
    <t>Képviseli a 1151/2011. (V.18.) Korm. Határozat 2. pontja szerint a MNV Zrt. Felhatalmazása révén a nemzeti erőforrás miniszter.</t>
  </si>
  <si>
    <t>A cég közhasznú tevékenységei:</t>
  </si>
  <si>
    <t>A társaság könyvvizsgálója:</t>
  </si>
  <si>
    <t>Neve: CONTROLLING- AUDIT Könyvvizsgálói Kft.</t>
  </si>
  <si>
    <t>Székhely: 1134 Budapest, Lőportár u. 14/a.</t>
  </si>
  <si>
    <t>Cégjegyzékszám: 01-09-717920</t>
  </si>
  <si>
    <t>Kamarai nyilvántartási szám: 000076</t>
  </si>
  <si>
    <t>Személyben felelős könyvvizsgáló: Török Zoltán</t>
  </si>
  <si>
    <t>címe: 2014 Csobánka, Gyönygvirág u. 15., anyja neve: Farkas Jolán</t>
  </si>
  <si>
    <t>kamarai azonosítószáma: 001379</t>
  </si>
  <si>
    <t>Az éves beszámoló összeállításánál alkalmazott értékelési eljárások és az értékcsökkenési leírás elszámolásának módszere:</t>
  </si>
  <si>
    <t>Az éves beszámoló részét képező Mérleget a társaság a számviteli törvény 1. sz. melléklet „A” változata szerint állítja össze, az ún. mérlegszerű elrendezéssel.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</si>
</sst>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</numFmts>
  <fonts count="80">
    <font>
      <sz val="12"/>
      <name val="Arial CE"/>
      <family val="0"/>
    </font>
    <font>
      <sz val="11"/>
      <color indexed="8"/>
      <name val="Calibri"/>
      <family val="2"/>
    </font>
    <font>
      <u val="single"/>
      <sz val="12"/>
      <color indexed="12"/>
      <name val="Arial CE"/>
      <family val="0"/>
    </font>
    <font>
      <u val="single"/>
      <sz val="12"/>
      <color indexed="20"/>
      <name val="Arial CE"/>
      <family val="0"/>
    </font>
    <font>
      <sz val="10"/>
      <color indexed="16"/>
      <name val="Arial CE"/>
      <family val="2"/>
    </font>
    <font>
      <sz val="12"/>
      <name val="Times New Roman CE"/>
      <family val="1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sz val="11"/>
      <name val="Lucida Sans Unicode"/>
      <family val="2"/>
    </font>
    <font>
      <b/>
      <sz val="11"/>
      <name val="Lucida Sans Unicode"/>
      <family val="2"/>
    </font>
    <font>
      <sz val="10"/>
      <name val="Arial CE"/>
      <family val="2"/>
    </font>
    <font>
      <b/>
      <sz val="9"/>
      <name val="Arial CE"/>
      <family val="2"/>
    </font>
    <font>
      <u val="single"/>
      <sz val="11"/>
      <color indexed="12"/>
      <name val="Arial CE"/>
      <family val="2"/>
    </font>
    <font>
      <sz val="11"/>
      <color indexed="8"/>
      <name val="Arial CE"/>
      <family val="2"/>
    </font>
    <font>
      <b/>
      <i/>
      <sz val="11"/>
      <name val="Arial CE"/>
      <family val="2"/>
    </font>
    <font>
      <sz val="16"/>
      <name val="Arial CE"/>
      <family val="2"/>
    </font>
    <font>
      <b/>
      <sz val="18"/>
      <name val="Arial CE"/>
      <family val="2"/>
    </font>
    <font>
      <b/>
      <sz val="8"/>
      <name val="Arial CE"/>
      <family val="2"/>
    </font>
    <font>
      <b/>
      <sz val="10"/>
      <color indexed="8"/>
      <name val="Arial CE"/>
      <family val="2"/>
    </font>
    <font>
      <sz val="10"/>
      <name val="Lucida Sans Unicode"/>
      <family val="2"/>
    </font>
    <font>
      <sz val="9"/>
      <name val="Arial CE"/>
      <family val="2"/>
    </font>
    <font>
      <sz val="9"/>
      <name val="Lucida Sans Unicode"/>
      <family val="2"/>
    </font>
    <font>
      <b/>
      <sz val="10"/>
      <name val="Lucida Sans Unicode"/>
      <family val="2"/>
    </font>
    <font>
      <b/>
      <sz val="9"/>
      <name val="Lucida Sans Unicode"/>
      <family val="2"/>
    </font>
    <font>
      <u val="single"/>
      <sz val="10"/>
      <color indexed="12"/>
      <name val="Arial CE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u val="single"/>
      <sz val="10"/>
      <name val="Arial CE"/>
      <family val="2"/>
    </font>
    <font>
      <u val="single"/>
      <sz val="11"/>
      <name val="Arial CE"/>
      <family val="2"/>
    </font>
    <font>
      <b/>
      <sz val="12"/>
      <name val="Times New Roman CE"/>
      <family val="1"/>
    </font>
    <font>
      <b/>
      <sz val="16"/>
      <name val="Arial CE"/>
      <family val="0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9"/>
      <name val="Calibri"/>
      <family val="2"/>
    </font>
    <font>
      <b/>
      <i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thin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/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5" fillId="19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0" fillId="21" borderId="7" applyNumberFormat="0" applyFont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73" fillId="28" borderId="0" applyNumberFormat="0" applyBorder="0" applyAlignment="0" applyProtection="0"/>
    <xf numFmtId="0" fontId="74" fillId="29" borderId="8" applyNumberFormat="0" applyAlignment="0" applyProtection="0"/>
    <xf numFmtId="0" fontId="7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0" borderId="0" applyNumberFormat="0" applyBorder="0" applyAlignment="0" applyProtection="0"/>
    <xf numFmtId="0" fontId="78" fillId="31" borderId="0" applyNumberFormat="0" applyBorder="0" applyAlignment="0" applyProtection="0"/>
    <xf numFmtId="0" fontId="79" fillId="29" borderId="1" applyNumberFormat="0" applyAlignment="0" applyProtection="0"/>
    <xf numFmtId="9" fontId="0" fillId="0" borderId="0" applyFont="0" applyFill="0" applyBorder="0" applyAlignment="0" applyProtection="0"/>
  </cellStyleXfs>
  <cellXfs count="848">
    <xf numFmtId="0" fontId="0" fillId="0" borderId="0" xfId="0" applyAlignment="1">
      <alignment/>
    </xf>
    <xf numFmtId="0" fontId="0" fillId="32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0" fontId="0" fillId="0" borderId="0" xfId="0" applyFont="1" applyAlignment="1">
      <alignment horizontal="left"/>
    </xf>
    <xf numFmtId="0" fontId="5" fillId="34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49" fontId="0" fillId="34" borderId="0" xfId="0" applyNumberFormat="1" applyFill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8" fillId="35" borderId="10" xfId="0" applyFont="1" applyFill="1" applyBorder="1" applyAlignment="1">
      <alignment horizontal="left"/>
    </xf>
    <xf numFmtId="0" fontId="8" fillId="35" borderId="11" xfId="0" applyFont="1" applyFill="1" applyBorder="1" applyAlignment="1">
      <alignment horizontal="left"/>
    </xf>
    <xf numFmtId="3" fontId="10" fillId="36" borderId="12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3" fontId="10" fillId="34" borderId="12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3" fontId="10" fillId="37" borderId="12" xfId="0" applyNumberFormat="1" applyFont="1" applyFill="1" applyBorder="1" applyAlignment="1">
      <alignment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3" fontId="10" fillId="38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left"/>
    </xf>
    <xf numFmtId="3" fontId="10" fillId="35" borderId="12" xfId="0" applyNumberFormat="1" applyFont="1" applyFill="1" applyBorder="1" applyAlignment="1">
      <alignment/>
    </xf>
    <xf numFmtId="0" fontId="10" fillId="0" borderId="0" xfId="0" applyFont="1" applyBorder="1" applyAlignment="1">
      <alignment horizontal="center" vertical="center"/>
    </xf>
    <xf numFmtId="3" fontId="10" fillId="36" borderId="12" xfId="0" applyNumberFormat="1" applyFont="1" applyFill="1" applyBorder="1" applyAlignment="1" applyProtection="1">
      <alignment/>
      <protection locked="0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NumberFormat="1" applyAlignment="1">
      <alignment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3" fontId="0" fillId="35" borderId="12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0" fillId="35" borderId="12" xfId="0" applyFill="1" applyBorder="1" applyAlignment="1">
      <alignment/>
    </xf>
    <xf numFmtId="0" fontId="8" fillId="0" borderId="0" xfId="0" applyFont="1" applyBorder="1" applyAlignment="1">
      <alignment/>
    </xf>
    <xf numFmtId="0" fontId="10" fillId="38" borderId="10" xfId="0" applyFont="1" applyFill="1" applyBorder="1" applyAlignment="1">
      <alignment/>
    </xf>
    <xf numFmtId="0" fontId="10" fillId="38" borderId="0" xfId="0" applyFont="1" applyFill="1" applyAlignment="1">
      <alignment/>
    </xf>
    <xf numFmtId="0" fontId="10" fillId="38" borderId="12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35" borderId="12" xfId="0" applyFont="1" applyFill="1" applyBorder="1" applyAlignment="1">
      <alignment/>
    </xf>
    <xf numFmtId="0" fontId="13" fillId="0" borderId="0" xfId="0" applyFont="1" applyAlignment="1">
      <alignment/>
    </xf>
    <xf numFmtId="3" fontId="10" fillId="38" borderId="12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8" fillId="0" borderId="0" xfId="0" applyFont="1" applyBorder="1" applyAlignment="1">
      <alignment vertical="center"/>
    </xf>
    <xf numFmtId="3" fontId="10" fillId="0" borderId="12" xfId="0" applyNumberFormat="1" applyFont="1" applyFill="1" applyBorder="1" applyAlignment="1">
      <alignment/>
    </xf>
    <xf numFmtId="3" fontId="10" fillId="0" borderId="12" xfId="0" applyNumberFormat="1" applyFont="1" applyBorder="1" applyAlignment="1">
      <alignment/>
    </xf>
    <xf numFmtId="3" fontId="10" fillId="34" borderId="12" xfId="0" applyNumberFormat="1" applyFont="1" applyFill="1" applyBorder="1" applyAlignment="1" applyProtection="1">
      <alignment/>
      <protection locked="0"/>
    </xf>
    <xf numFmtId="0" fontId="15" fillId="0" borderId="0" xfId="43" applyNumberFormat="1" applyFont="1" applyFill="1" applyBorder="1" applyAlignment="1" applyProtection="1">
      <alignment/>
      <protection/>
    </xf>
    <xf numFmtId="0" fontId="16" fillId="0" borderId="0" xfId="43" applyNumberFormat="1" applyFont="1" applyFill="1" applyBorder="1" applyAlignment="1" applyProtection="1">
      <alignment/>
      <protection/>
    </xf>
    <xf numFmtId="0" fontId="2" fillId="0" borderId="0" xfId="43" applyNumberFormat="1" applyFont="1" applyFill="1" applyBorder="1" applyAlignment="1" applyProtection="1">
      <alignment/>
      <protection/>
    </xf>
    <xf numFmtId="0" fontId="17" fillId="0" borderId="0" xfId="0" applyFont="1" applyAlignment="1">
      <alignment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0" fillId="0" borderId="0" xfId="0" applyAlignment="1">
      <alignment horizontal="right"/>
    </xf>
    <xf numFmtId="0" fontId="7" fillId="0" borderId="19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8" fillId="0" borderId="19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0" fillId="0" borderId="19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13" fillId="0" borderId="20" xfId="0" applyFont="1" applyBorder="1" applyAlignment="1">
      <alignment horizontal="right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1" xfId="0" applyFont="1" applyBorder="1" applyAlignment="1">
      <alignment horizontal="center" vertical="center"/>
    </xf>
    <xf numFmtId="0" fontId="6" fillId="35" borderId="29" xfId="0" applyFont="1" applyFill="1" applyBorder="1" applyAlignment="1">
      <alignment horizontal="left" vertical="center"/>
    </xf>
    <xf numFmtId="0" fontId="6" fillId="35" borderId="30" xfId="0" applyFont="1" applyFill="1" applyBorder="1" applyAlignment="1">
      <alignment horizontal="left" vertical="center"/>
    </xf>
    <xf numFmtId="3" fontId="21" fillId="35" borderId="22" xfId="0" applyNumberFormat="1" applyFont="1" applyFill="1" applyBorder="1" applyAlignment="1">
      <alignment/>
    </xf>
    <xf numFmtId="3" fontId="6" fillId="0" borderId="23" xfId="0" applyNumberFormat="1" applyFont="1" applyBorder="1" applyAlignment="1">
      <alignment vertical="center"/>
    </xf>
    <xf numFmtId="3" fontId="6" fillId="0" borderId="24" xfId="0" applyNumberFormat="1" applyFont="1" applyBorder="1" applyAlignment="1">
      <alignment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left" vertical="center"/>
    </xf>
    <xf numFmtId="0" fontId="13" fillId="0" borderId="33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3" fontId="13" fillId="0" borderId="12" xfId="0" applyNumberFormat="1" applyFont="1" applyBorder="1" applyAlignment="1">
      <alignment vertical="center"/>
    </xf>
    <xf numFmtId="3" fontId="13" fillId="0" borderId="35" xfId="0" applyNumberFormat="1" applyFont="1" applyBorder="1" applyAlignment="1">
      <alignment vertical="center"/>
    </xf>
    <xf numFmtId="0" fontId="22" fillId="0" borderId="32" xfId="0" applyFont="1" applyBorder="1" applyAlignment="1">
      <alignment horizontal="left" vertical="center"/>
    </xf>
    <xf numFmtId="3" fontId="13" fillId="0" borderId="36" xfId="0" applyNumberFormat="1" applyFont="1" applyBorder="1" applyAlignment="1">
      <alignment vertical="center"/>
    </xf>
    <xf numFmtId="3" fontId="0" fillId="35" borderId="34" xfId="0" applyNumberFormat="1" applyFill="1" applyBorder="1" applyAlignment="1">
      <alignment/>
    </xf>
    <xf numFmtId="3" fontId="13" fillId="0" borderId="37" xfId="0" applyNumberFormat="1" applyFont="1" applyBorder="1" applyAlignment="1">
      <alignment vertical="center"/>
    </xf>
    <xf numFmtId="3" fontId="13" fillId="0" borderId="38" xfId="0" applyNumberFormat="1" applyFont="1" applyBorder="1" applyAlignment="1">
      <alignment vertical="center"/>
    </xf>
    <xf numFmtId="0" fontId="23" fillId="0" borderId="32" xfId="0" applyFont="1" applyBorder="1" applyAlignment="1">
      <alignment horizontal="left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2" xfId="0" applyFont="1" applyBorder="1" applyAlignment="1">
      <alignment horizontal="left" vertical="center"/>
    </xf>
    <xf numFmtId="3" fontId="13" fillId="0" borderId="43" xfId="0" applyNumberFormat="1" applyFont="1" applyBorder="1" applyAlignment="1">
      <alignment vertical="center"/>
    </xf>
    <xf numFmtId="0" fontId="13" fillId="0" borderId="44" xfId="0" applyFont="1" applyBorder="1" applyAlignment="1">
      <alignment horizontal="center" vertical="center"/>
    </xf>
    <xf numFmtId="0" fontId="24" fillId="35" borderId="12" xfId="0" applyFont="1" applyFill="1" applyBorder="1" applyAlignment="1">
      <alignment horizontal="left" vertical="center"/>
    </xf>
    <xf numFmtId="0" fontId="13" fillId="35" borderId="33" xfId="0" applyFont="1" applyFill="1" applyBorder="1" applyAlignment="1">
      <alignment horizontal="left" vertical="center"/>
    </xf>
    <xf numFmtId="0" fontId="13" fillId="35" borderId="34" xfId="0" applyFont="1" applyFill="1" applyBorder="1" applyAlignment="1">
      <alignment horizontal="left" vertical="center"/>
    </xf>
    <xf numFmtId="3" fontId="13" fillId="35" borderId="35" xfId="0" applyNumberFormat="1" applyFont="1" applyFill="1" applyBorder="1" applyAlignment="1">
      <alignment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left" vertical="center"/>
    </xf>
    <xf numFmtId="3" fontId="13" fillId="35" borderId="47" xfId="0" applyNumberFormat="1" applyFont="1" applyFill="1" applyBorder="1" applyAlignment="1">
      <alignment vertical="center"/>
    </xf>
    <xf numFmtId="0" fontId="13" fillId="0" borderId="25" xfId="0" applyFont="1" applyBorder="1" applyAlignment="1">
      <alignment horizontal="center" vertical="center"/>
    </xf>
    <xf numFmtId="0" fontId="13" fillId="0" borderId="48" xfId="0" applyFont="1" applyBorder="1" applyAlignment="1">
      <alignment horizontal="left" vertical="center"/>
    </xf>
    <xf numFmtId="0" fontId="13" fillId="0" borderId="49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3" fontId="13" fillId="0" borderId="26" xfId="0" applyNumberFormat="1" applyFont="1" applyBorder="1" applyAlignment="1">
      <alignment vertical="center"/>
    </xf>
    <xf numFmtId="3" fontId="13" fillId="0" borderId="28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3" fontId="6" fillId="0" borderId="22" xfId="0" applyNumberFormat="1" applyFont="1" applyBorder="1" applyAlignment="1">
      <alignment vertical="center"/>
    </xf>
    <xf numFmtId="3" fontId="13" fillId="0" borderId="50" xfId="0" applyNumberFormat="1" applyFont="1" applyBorder="1" applyAlignment="1">
      <alignment vertical="center"/>
    </xf>
    <xf numFmtId="3" fontId="13" fillId="0" borderId="47" xfId="0" applyNumberFormat="1" applyFont="1" applyBorder="1" applyAlignment="1">
      <alignment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3" fontId="13" fillId="0" borderId="51" xfId="0" applyNumberFormat="1" applyFont="1" applyBorder="1" applyAlignment="1">
      <alignment vertical="center"/>
    </xf>
    <xf numFmtId="3" fontId="13" fillId="0" borderId="52" xfId="0" applyNumberFormat="1" applyFont="1" applyBorder="1" applyAlignment="1">
      <alignment vertical="center"/>
    </xf>
    <xf numFmtId="3" fontId="13" fillId="0" borderId="53" xfId="0" applyNumberFormat="1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3" fontId="6" fillId="0" borderId="38" xfId="0" applyNumberFormat="1" applyFont="1" applyBorder="1" applyAlignment="1">
      <alignment vertical="center"/>
    </xf>
    <xf numFmtId="3" fontId="6" fillId="0" borderId="47" xfId="0" applyNumberFormat="1" applyFont="1" applyBorder="1" applyAlignment="1">
      <alignment vertical="center"/>
    </xf>
    <xf numFmtId="3" fontId="13" fillId="0" borderId="54" xfId="0" applyNumberFormat="1" applyFont="1" applyBorder="1" applyAlignment="1">
      <alignment vertical="center"/>
    </xf>
    <xf numFmtId="3" fontId="13" fillId="0" borderId="55" xfId="0" applyNumberFormat="1" applyFont="1" applyBorder="1" applyAlignment="1">
      <alignment vertical="center"/>
    </xf>
    <xf numFmtId="3" fontId="13" fillId="0" borderId="56" xfId="0" applyNumberFormat="1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3" fontId="6" fillId="0" borderId="18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13" fillId="0" borderId="0" xfId="0" applyFont="1" applyBorder="1" applyAlignment="1">
      <alignment horizontal="right"/>
    </xf>
    <xf numFmtId="3" fontId="6" fillId="0" borderId="29" xfId="0" applyNumberFormat="1" applyFont="1" applyBorder="1" applyAlignment="1">
      <alignment vertical="center"/>
    </xf>
    <xf numFmtId="3" fontId="13" fillId="0" borderId="32" xfId="0" applyNumberFormat="1" applyFont="1" applyBorder="1" applyAlignment="1">
      <alignment vertical="center"/>
    </xf>
    <xf numFmtId="0" fontId="24" fillId="0" borderId="33" xfId="0" applyFont="1" applyBorder="1" applyAlignment="1">
      <alignment horizontal="left" vertical="center"/>
    </xf>
    <xf numFmtId="3" fontId="6" fillId="0" borderId="32" xfId="0" applyNumberFormat="1" applyFont="1" applyBorder="1" applyAlignment="1">
      <alignment vertical="center"/>
    </xf>
    <xf numFmtId="3" fontId="6" fillId="0" borderId="35" xfId="0" applyNumberFormat="1" applyFont="1" applyBorder="1" applyAlignment="1">
      <alignment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3" fontId="6" fillId="0" borderId="32" xfId="0" applyNumberFormat="1" applyFont="1" applyBorder="1" applyAlignment="1">
      <alignment horizontal="right" vertical="center"/>
    </xf>
    <xf numFmtId="3" fontId="20" fillId="0" borderId="32" xfId="0" applyNumberFormat="1" applyFont="1" applyBorder="1" applyAlignment="1">
      <alignment horizontal="right" vertical="center" wrapText="1"/>
    </xf>
    <xf numFmtId="3" fontId="6" fillId="0" borderId="35" xfId="0" applyNumberFormat="1" applyFont="1" applyBorder="1" applyAlignment="1">
      <alignment horizontal="right" vertical="center"/>
    </xf>
    <xf numFmtId="0" fontId="13" fillId="0" borderId="31" xfId="0" applyFont="1" applyBorder="1" applyAlignment="1">
      <alignment horizontal="center"/>
    </xf>
    <xf numFmtId="0" fontId="13" fillId="0" borderId="33" xfId="0" applyFont="1" applyBorder="1" applyAlignment="1">
      <alignment horizontal="left"/>
    </xf>
    <xf numFmtId="0" fontId="13" fillId="0" borderId="33" xfId="0" applyFont="1" applyBorder="1" applyAlignment="1">
      <alignment horizontal="center"/>
    </xf>
    <xf numFmtId="3" fontId="13" fillId="0" borderId="32" xfId="0" applyNumberFormat="1" applyFont="1" applyBorder="1" applyAlignment="1">
      <alignment horizontal="right"/>
    </xf>
    <xf numFmtId="3" fontId="13" fillId="0" borderId="35" xfId="0" applyNumberFormat="1" applyFont="1" applyBorder="1" applyAlignment="1">
      <alignment horizontal="right"/>
    </xf>
    <xf numFmtId="0" fontId="25" fillId="0" borderId="33" xfId="0" applyFont="1" applyBorder="1" applyAlignment="1">
      <alignment horizontal="left" vertical="center"/>
    </xf>
    <xf numFmtId="3" fontId="13" fillId="0" borderId="32" xfId="0" applyNumberFormat="1" applyFont="1" applyBorder="1" applyAlignment="1">
      <alignment horizontal="right" vertical="center"/>
    </xf>
    <xf numFmtId="3" fontId="13" fillId="0" borderId="35" xfId="0" applyNumberFormat="1" applyFont="1" applyBorder="1" applyAlignment="1">
      <alignment horizontal="right" vertical="center"/>
    </xf>
    <xf numFmtId="0" fontId="22" fillId="0" borderId="33" xfId="0" applyFont="1" applyBorder="1" applyAlignment="1">
      <alignment horizontal="left" vertical="center"/>
    </xf>
    <xf numFmtId="0" fontId="22" fillId="0" borderId="49" xfId="0" applyFont="1" applyBorder="1" applyAlignment="1">
      <alignment horizontal="left" vertical="center"/>
    </xf>
    <xf numFmtId="3" fontId="13" fillId="0" borderId="48" xfId="0" applyNumberFormat="1" applyFont="1" applyBorder="1" applyAlignment="1">
      <alignment horizontal="right" vertical="center"/>
    </xf>
    <xf numFmtId="3" fontId="13" fillId="0" borderId="28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3" fontId="13" fillId="0" borderId="0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>
      <alignment vertical="center"/>
    </xf>
    <xf numFmtId="0" fontId="22" fillId="0" borderId="30" xfId="0" applyFont="1" applyBorder="1" applyAlignment="1">
      <alignment horizontal="left" vertical="center"/>
    </xf>
    <xf numFmtId="3" fontId="13" fillId="0" borderId="29" xfId="0" applyNumberFormat="1" applyFont="1" applyBorder="1" applyAlignment="1">
      <alignment vertical="center"/>
    </xf>
    <xf numFmtId="3" fontId="13" fillId="0" borderId="24" xfId="0" applyNumberFormat="1" applyFont="1" applyBorder="1" applyAlignment="1">
      <alignment vertical="center"/>
    </xf>
    <xf numFmtId="0" fontId="26" fillId="0" borderId="33" xfId="0" applyFont="1" applyBorder="1" applyAlignment="1">
      <alignment horizontal="left" vertical="center"/>
    </xf>
    <xf numFmtId="0" fontId="13" fillId="0" borderId="31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left"/>
    </xf>
    <xf numFmtId="0" fontId="6" fillId="0" borderId="49" xfId="0" applyFont="1" applyBorder="1" applyAlignment="1">
      <alignment horizontal="left" vertical="center"/>
    </xf>
    <xf numFmtId="3" fontId="6" fillId="0" borderId="48" xfId="0" applyNumberFormat="1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3" fillId="0" borderId="21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/>
    </xf>
    <xf numFmtId="3" fontId="13" fillId="0" borderId="22" xfId="0" applyNumberFormat="1" applyFont="1" applyBorder="1" applyAlignment="1">
      <alignment horizontal="right" vertical="center"/>
    </xf>
    <xf numFmtId="3" fontId="13" fillId="0" borderId="24" xfId="0" applyNumberFormat="1" applyFont="1" applyBorder="1" applyAlignment="1">
      <alignment horizontal="right" vertical="center"/>
    </xf>
    <xf numFmtId="3" fontId="13" fillId="0" borderId="38" xfId="0" applyNumberFormat="1" applyFont="1" applyBorder="1" applyAlignment="1">
      <alignment horizontal="right" vertical="center"/>
    </xf>
    <xf numFmtId="3" fontId="13" fillId="0" borderId="47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horizontal="center" vertical="center"/>
    </xf>
    <xf numFmtId="0" fontId="6" fillId="35" borderId="33" xfId="0" applyFont="1" applyFill="1" applyBorder="1" applyAlignment="1">
      <alignment horizontal="left" vertical="center"/>
    </xf>
    <xf numFmtId="3" fontId="6" fillId="0" borderId="1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3" fillId="0" borderId="33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14" fillId="35" borderId="33" xfId="0" applyFont="1" applyFill="1" applyBorder="1" applyAlignment="1">
      <alignment horizontal="left" vertical="center"/>
    </xf>
    <xf numFmtId="0" fontId="23" fillId="35" borderId="33" xfId="0" applyFont="1" applyFill="1" applyBorder="1" applyAlignment="1">
      <alignment horizontal="left" vertical="center"/>
    </xf>
    <xf numFmtId="0" fontId="6" fillId="0" borderId="25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left" vertical="center"/>
    </xf>
    <xf numFmtId="0" fontId="6" fillId="0" borderId="49" xfId="0" applyFont="1" applyBorder="1" applyAlignment="1">
      <alignment horizontal="center" vertical="center"/>
    </xf>
    <xf numFmtId="3" fontId="6" fillId="0" borderId="26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45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left" vertical="center"/>
    </xf>
    <xf numFmtId="0" fontId="13" fillId="0" borderId="38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3" fontId="13" fillId="0" borderId="38" xfId="0" applyNumberFormat="1" applyFont="1" applyBorder="1" applyAlignment="1">
      <alignment horizontal="right" vertical="center" wrapText="1"/>
    </xf>
    <xf numFmtId="0" fontId="22" fillId="0" borderId="32" xfId="0" applyFont="1" applyBorder="1" applyAlignment="1">
      <alignment horizontal="left"/>
    </xf>
    <xf numFmtId="0" fontId="13" fillId="0" borderId="34" xfId="0" applyFont="1" applyBorder="1" applyAlignment="1">
      <alignment horizontal="center"/>
    </xf>
    <xf numFmtId="3" fontId="13" fillId="0" borderId="12" xfId="0" applyNumberFormat="1" applyFont="1" applyBorder="1" applyAlignment="1">
      <alignment horizontal="right" vertical="center"/>
    </xf>
    <xf numFmtId="3" fontId="13" fillId="0" borderId="12" xfId="0" applyNumberFormat="1" applyFont="1" applyBorder="1" applyAlignment="1">
      <alignment horizontal="right" vertical="center" wrapText="1"/>
    </xf>
    <xf numFmtId="0" fontId="13" fillId="35" borderId="57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left" vertical="center"/>
    </xf>
    <xf numFmtId="0" fontId="6" fillId="35" borderId="58" xfId="0" applyFont="1" applyFill="1" applyBorder="1" applyAlignment="1">
      <alignment horizontal="left" vertical="center"/>
    </xf>
    <xf numFmtId="0" fontId="13" fillId="0" borderId="5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3" fillId="0" borderId="58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35" borderId="32" xfId="0" applyFont="1" applyFill="1" applyBorder="1" applyAlignment="1">
      <alignment horizontal="left" vertical="center"/>
    </xf>
    <xf numFmtId="0" fontId="6" fillId="35" borderId="34" xfId="0" applyFont="1" applyFill="1" applyBorder="1" applyAlignment="1">
      <alignment horizontal="left"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 wrapText="1"/>
    </xf>
    <xf numFmtId="0" fontId="6" fillId="0" borderId="58" xfId="0" applyFont="1" applyBorder="1" applyAlignment="1">
      <alignment horizontal="left" vertical="center"/>
    </xf>
    <xf numFmtId="0" fontId="13" fillId="0" borderId="5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14" fillId="35" borderId="57" xfId="0" applyFont="1" applyFill="1" applyBorder="1" applyAlignment="1">
      <alignment horizontal="left" vertical="center"/>
    </xf>
    <xf numFmtId="0" fontId="14" fillId="35" borderId="0" xfId="0" applyFont="1" applyFill="1" applyBorder="1" applyAlignment="1">
      <alignment horizontal="left" vertical="center"/>
    </xf>
    <xf numFmtId="0" fontId="23" fillId="35" borderId="58" xfId="0" applyFont="1" applyFill="1" applyBorder="1" applyAlignment="1">
      <alignment horizontal="left" vertical="center"/>
    </xf>
    <xf numFmtId="0" fontId="6" fillId="0" borderId="57" xfId="0" applyFont="1" applyBorder="1" applyAlignment="1">
      <alignment horizontal="left" vertical="center"/>
    </xf>
    <xf numFmtId="0" fontId="25" fillId="0" borderId="32" xfId="0" applyFont="1" applyBorder="1" applyAlignment="1">
      <alignment horizontal="left" vertical="center"/>
    </xf>
    <xf numFmtId="0" fontId="6" fillId="0" borderId="3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/>
    </xf>
    <xf numFmtId="0" fontId="6" fillId="0" borderId="57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3" fillId="0" borderId="58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3" fontId="6" fillId="0" borderId="26" xfId="0" applyNumberFormat="1" applyFont="1" applyBorder="1" applyAlignment="1">
      <alignment horizontal="right" vertical="center"/>
    </xf>
    <xf numFmtId="3" fontId="6" fillId="0" borderId="26" xfId="0" applyNumberFormat="1" applyFont="1" applyBorder="1" applyAlignment="1">
      <alignment horizontal="right" vertical="center" wrapText="1"/>
    </xf>
    <xf numFmtId="3" fontId="6" fillId="0" borderId="28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49" fontId="7" fillId="0" borderId="0" xfId="0" applyNumberFormat="1" applyFont="1" applyAlignment="1">
      <alignment horizontal="center"/>
    </xf>
    <xf numFmtId="0" fontId="0" fillId="0" borderId="20" xfId="0" applyFont="1" applyBorder="1" applyAlignment="1">
      <alignment horizontal="right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13" fillId="35" borderId="30" xfId="0" applyFont="1" applyFill="1" applyBorder="1" applyAlignment="1">
      <alignment horizontal="left" vertical="center"/>
    </xf>
    <xf numFmtId="3" fontId="13" fillId="0" borderId="22" xfId="0" applyNumberFormat="1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9" fillId="0" borderId="33" xfId="0" applyFont="1" applyBorder="1" applyAlignment="1">
      <alignment horizontal="left" vertical="center"/>
    </xf>
    <xf numFmtId="0" fontId="25" fillId="35" borderId="33" xfId="0" applyFont="1" applyFill="1" applyBorder="1" applyAlignment="1">
      <alignment horizontal="left" vertical="center"/>
    </xf>
    <xf numFmtId="3" fontId="6" fillId="0" borderId="0" xfId="0" applyNumberFormat="1" applyFont="1" applyBorder="1" applyAlignment="1">
      <alignment horizontal="left" vertical="center"/>
    </xf>
    <xf numFmtId="3" fontId="6" fillId="0" borderId="38" xfId="0" applyNumberFormat="1" applyFont="1" applyBorder="1" applyAlignment="1">
      <alignment horizontal="right" vertical="center"/>
    </xf>
    <xf numFmtId="3" fontId="6" fillId="0" borderId="47" xfId="0" applyNumberFormat="1" applyFont="1" applyBorder="1" applyAlignment="1">
      <alignment horizontal="right" vertical="center"/>
    </xf>
    <xf numFmtId="3" fontId="6" fillId="0" borderId="55" xfId="0" applyNumberFormat="1" applyFont="1" applyBorder="1" applyAlignment="1">
      <alignment horizontal="right" vertical="center"/>
    </xf>
    <xf numFmtId="3" fontId="6" fillId="0" borderId="56" xfId="0" applyNumberFormat="1" applyFont="1" applyBorder="1" applyAlignment="1">
      <alignment horizontal="right" vertical="center"/>
    </xf>
    <xf numFmtId="0" fontId="6" fillId="39" borderId="0" xfId="0" applyFont="1" applyFill="1" applyAlignment="1">
      <alignment/>
    </xf>
    <xf numFmtId="0" fontId="13" fillId="39" borderId="0" xfId="0" applyFont="1" applyFill="1" applyAlignment="1">
      <alignment/>
    </xf>
    <xf numFmtId="0" fontId="6" fillId="40" borderId="0" xfId="0" applyFont="1" applyFill="1" applyAlignment="1">
      <alignment/>
    </xf>
    <xf numFmtId="0" fontId="13" fillId="40" borderId="0" xfId="0" applyFont="1" applyFill="1" applyAlignment="1">
      <alignment/>
    </xf>
    <xf numFmtId="0" fontId="6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6" fillId="0" borderId="29" xfId="0" applyFont="1" applyBorder="1" applyAlignment="1">
      <alignment horizontal="center" vertical="center"/>
    </xf>
    <xf numFmtId="0" fontId="6" fillId="0" borderId="36" xfId="0" applyFont="1" applyBorder="1" applyAlignment="1">
      <alignment vertical="center"/>
    </xf>
    <xf numFmtId="0" fontId="13" fillId="0" borderId="39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0" fillId="0" borderId="38" xfId="0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35" borderId="23" xfId="0" applyFont="1" applyFill="1" applyBorder="1" applyAlignment="1">
      <alignment horizontal="left" vertical="center"/>
    </xf>
    <xf numFmtId="3" fontId="13" fillId="0" borderId="0" xfId="0" applyNumberFormat="1" applyFont="1" applyAlignment="1">
      <alignment/>
    </xf>
    <xf numFmtId="3" fontId="13" fillId="39" borderId="35" xfId="0" applyNumberFormat="1" applyFont="1" applyFill="1" applyBorder="1" applyAlignment="1">
      <alignment vertical="center"/>
    </xf>
    <xf numFmtId="0" fontId="27" fillId="0" borderId="0" xfId="43" applyNumberFormat="1" applyFont="1" applyFill="1" applyBorder="1" applyAlignment="1" applyProtection="1">
      <alignment horizontal="center"/>
      <protection/>
    </xf>
    <xf numFmtId="3" fontId="13" fillId="40" borderId="36" xfId="0" applyNumberFormat="1" applyFont="1" applyFill="1" applyBorder="1" applyAlignment="1">
      <alignment/>
    </xf>
    <xf numFmtId="3" fontId="13" fillId="34" borderId="12" xfId="0" applyNumberFormat="1" applyFont="1" applyFill="1" applyBorder="1" applyAlignment="1">
      <alignment vertical="center"/>
    </xf>
    <xf numFmtId="3" fontId="13" fillId="34" borderId="12" xfId="0" applyNumberFormat="1" applyFont="1" applyFill="1" applyBorder="1" applyAlignment="1">
      <alignment/>
    </xf>
    <xf numFmtId="3" fontId="13" fillId="39" borderId="12" xfId="0" applyNumberFormat="1" applyFont="1" applyFill="1" applyBorder="1" applyAlignment="1">
      <alignment vertical="center"/>
    </xf>
    <xf numFmtId="3" fontId="13" fillId="40" borderId="38" xfId="0" applyNumberFormat="1" applyFont="1" applyFill="1" applyBorder="1" applyAlignment="1">
      <alignment/>
    </xf>
    <xf numFmtId="3" fontId="13" fillId="34" borderId="52" xfId="0" applyNumberFormat="1" applyFont="1" applyFill="1" applyBorder="1" applyAlignment="1">
      <alignment/>
    </xf>
    <xf numFmtId="3" fontId="13" fillId="40" borderId="12" xfId="0" applyNumberFormat="1" applyFont="1" applyFill="1" applyBorder="1" applyAlignment="1">
      <alignment/>
    </xf>
    <xf numFmtId="3" fontId="13" fillId="34" borderId="38" xfId="0" applyNumberFormat="1" applyFont="1" applyFill="1" applyBorder="1" applyAlignment="1">
      <alignment/>
    </xf>
    <xf numFmtId="3" fontId="13" fillId="34" borderId="35" xfId="0" applyNumberFormat="1" applyFont="1" applyFill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3" fontId="6" fillId="0" borderId="0" xfId="0" applyNumberFormat="1" applyFont="1" applyAlignment="1">
      <alignment/>
    </xf>
    <xf numFmtId="0" fontId="20" fillId="0" borderId="0" xfId="0" applyFont="1" applyAlignment="1">
      <alignment/>
    </xf>
    <xf numFmtId="0" fontId="6" fillId="0" borderId="0" xfId="0" applyFont="1" applyAlignment="1">
      <alignment horizontal="center"/>
    </xf>
    <xf numFmtId="0" fontId="28" fillId="0" borderId="0" xfId="0" applyFont="1" applyAlignment="1">
      <alignment/>
    </xf>
    <xf numFmtId="0" fontId="9" fillId="0" borderId="20" xfId="0" applyFont="1" applyBorder="1" applyAlignment="1">
      <alignment horizontal="right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left" vertical="center" wrapText="1"/>
    </xf>
    <xf numFmtId="3" fontId="9" fillId="0" borderId="45" xfId="0" applyNumberFormat="1" applyFont="1" applyBorder="1" applyAlignment="1">
      <alignment horizontal="right" vertical="center"/>
    </xf>
    <xf numFmtId="3" fontId="9" fillId="0" borderId="38" xfId="0" applyNumberFormat="1" applyFont="1" applyBorder="1" applyAlignment="1">
      <alignment horizontal="right" vertical="center"/>
    </xf>
    <xf numFmtId="3" fontId="9" fillId="0" borderId="47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right" vertical="center"/>
    </xf>
    <xf numFmtId="3" fontId="9" fillId="0" borderId="22" xfId="0" applyNumberFormat="1" applyFont="1" applyBorder="1" applyAlignment="1">
      <alignment horizontal="right" vertical="center"/>
    </xf>
    <xf numFmtId="3" fontId="9" fillId="0" borderId="29" xfId="0" applyNumberFormat="1" applyFont="1" applyBorder="1" applyAlignment="1">
      <alignment horizontal="right" vertical="center"/>
    </xf>
    <xf numFmtId="3" fontId="9" fillId="0" borderId="63" xfId="0" applyNumberFormat="1" applyFont="1" applyBorder="1" applyAlignment="1">
      <alignment horizontal="right" vertical="center"/>
    </xf>
    <xf numFmtId="3" fontId="9" fillId="0" borderId="31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horizontal="right" vertical="center"/>
    </xf>
    <xf numFmtId="3" fontId="9" fillId="0" borderId="35" xfId="0" applyNumberFormat="1" applyFont="1" applyBorder="1" applyAlignment="1">
      <alignment horizontal="right" vertical="center"/>
    </xf>
    <xf numFmtId="3" fontId="9" fillId="0" borderId="32" xfId="0" applyNumberFormat="1" applyFont="1" applyBorder="1" applyAlignment="1">
      <alignment horizontal="right" vertical="center"/>
    </xf>
    <xf numFmtId="3" fontId="9" fillId="0" borderId="64" xfId="0" applyNumberFormat="1" applyFont="1" applyBorder="1" applyAlignment="1">
      <alignment horizontal="right" vertical="center"/>
    </xf>
    <xf numFmtId="0" fontId="9" fillId="0" borderId="65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right" vertical="center" wrapText="1"/>
    </xf>
    <xf numFmtId="0" fontId="9" fillId="0" borderId="66" xfId="0" applyFont="1" applyBorder="1" applyAlignment="1">
      <alignment horizontal="right" vertical="center" wrapText="1"/>
    </xf>
    <xf numFmtId="0" fontId="0" fillId="0" borderId="67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3" fontId="9" fillId="0" borderId="68" xfId="0" applyNumberFormat="1" applyFont="1" applyBorder="1" applyAlignment="1">
      <alignment horizontal="right" vertical="center"/>
    </xf>
    <xf numFmtId="3" fontId="9" fillId="0" borderId="39" xfId="0" applyNumberFormat="1" applyFont="1" applyBorder="1" applyAlignment="1">
      <alignment horizontal="right" vertical="center"/>
    </xf>
    <xf numFmtId="3" fontId="9" fillId="0" borderId="36" xfId="0" applyNumberFormat="1" applyFont="1" applyBorder="1" applyAlignment="1">
      <alignment horizontal="right" vertical="center"/>
    </xf>
    <xf numFmtId="3" fontId="9" fillId="0" borderId="43" xfId="0" applyNumberFormat="1" applyFont="1" applyBorder="1" applyAlignment="1">
      <alignment horizontal="right" vertical="center"/>
    </xf>
    <xf numFmtId="3" fontId="9" fillId="0" borderId="40" xfId="0" applyNumberFormat="1" applyFont="1" applyBorder="1" applyAlignment="1">
      <alignment horizontal="right" vertical="center"/>
    </xf>
    <xf numFmtId="3" fontId="9" fillId="0" borderId="66" xfId="0" applyNumberFormat="1" applyFont="1" applyBorder="1" applyAlignment="1">
      <alignment horizontal="right" vertical="center"/>
    </xf>
    <xf numFmtId="0" fontId="9" fillId="0" borderId="59" xfId="0" applyFont="1" applyBorder="1" applyAlignment="1">
      <alignment horizontal="left" vertical="center" wrapText="1"/>
    </xf>
    <xf numFmtId="3" fontId="9" fillId="0" borderId="69" xfId="0" applyNumberFormat="1" applyFont="1" applyBorder="1" applyAlignment="1">
      <alignment horizontal="right" vertical="center"/>
    </xf>
    <xf numFmtId="3" fontId="9" fillId="0" borderId="70" xfId="0" applyNumberFormat="1" applyFont="1" applyBorder="1" applyAlignment="1">
      <alignment horizontal="right" vertical="center"/>
    </xf>
    <xf numFmtId="3" fontId="9" fillId="0" borderId="71" xfId="0" applyNumberFormat="1" applyFont="1" applyBorder="1" applyAlignment="1">
      <alignment horizontal="right" vertical="center"/>
    </xf>
    <xf numFmtId="3" fontId="9" fillId="0" borderId="60" xfId="0" applyNumberFormat="1" applyFont="1" applyBorder="1" applyAlignment="1">
      <alignment horizontal="right" vertical="center"/>
    </xf>
    <xf numFmtId="0" fontId="9" fillId="0" borderId="61" xfId="0" applyFont="1" applyBorder="1" applyAlignment="1">
      <alignment horizontal="left" vertical="center" wrapText="1"/>
    </xf>
    <xf numFmtId="3" fontId="9" fillId="0" borderId="25" xfId="0" applyNumberFormat="1" applyFont="1" applyBorder="1" applyAlignment="1">
      <alignment horizontal="right" vertical="center"/>
    </xf>
    <xf numFmtId="3" fontId="9" fillId="0" borderId="55" xfId="0" applyNumberFormat="1" applyFont="1" applyBorder="1" applyAlignment="1">
      <alignment horizontal="right" vertical="center"/>
    </xf>
    <xf numFmtId="3" fontId="9" fillId="0" borderId="56" xfId="0" applyNumberFormat="1" applyFont="1" applyBorder="1" applyAlignment="1">
      <alignment horizontal="right" vertical="center"/>
    </xf>
    <xf numFmtId="3" fontId="9" fillId="0" borderId="72" xfId="0" applyNumberFormat="1" applyFont="1" applyBorder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0" fontId="9" fillId="0" borderId="67" xfId="0" applyFont="1" applyBorder="1" applyAlignment="1">
      <alignment horizontal="left" vertical="center" wrapText="1"/>
    </xf>
    <xf numFmtId="3" fontId="9" fillId="0" borderId="46" xfId="0" applyNumberFormat="1" applyFont="1" applyBorder="1" applyAlignment="1">
      <alignment horizontal="right" vertical="center"/>
    </xf>
    <xf numFmtId="3" fontId="9" fillId="0" borderId="24" xfId="0" applyNumberFormat="1" applyFont="1" applyBorder="1" applyAlignment="1">
      <alignment horizontal="right" vertical="center"/>
    </xf>
    <xf numFmtId="3" fontId="9" fillId="0" borderId="23" xfId="0" applyNumberFormat="1" applyFont="1" applyBorder="1" applyAlignment="1">
      <alignment horizontal="right" vertical="center"/>
    </xf>
    <xf numFmtId="3" fontId="9" fillId="0" borderId="26" xfId="0" applyNumberFormat="1" applyFont="1" applyBorder="1" applyAlignment="1">
      <alignment horizontal="right" vertical="center"/>
    </xf>
    <xf numFmtId="3" fontId="9" fillId="0" borderId="28" xfId="0" applyNumberFormat="1" applyFont="1" applyBorder="1" applyAlignment="1">
      <alignment horizontal="right" vertical="center"/>
    </xf>
    <xf numFmtId="3" fontId="9" fillId="0" borderId="27" xfId="0" applyNumberFormat="1" applyFont="1" applyBorder="1" applyAlignment="1">
      <alignment horizontal="right" vertical="center"/>
    </xf>
    <xf numFmtId="3" fontId="9" fillId="0" borderId="48" xfId="0" applyNumberFormat="1" applyFont="1" applyBorder="1" applyAlignment="1">
      <alignment horizontal="right" vertical="center"/>
    </xf>
    <xf numFmtId="3" fontId="9" fillId="0" borderId="73" xfId="0" applyNumberFormat="1" applyFont="1" applyBorder="1" applyAlignment="1">
      <alignment horizontal="right" vertical="center"/>
    </xf>
    <xf numFmtId="0" fontId="9" fillId="0" borderId="74" xfId="0" applyFont="1" applyBorder="1" applyAlignment="1">
      <alignment/>
    </xf>
    <xf numFmtId="3" fontId="9" fillId="0" borderId="72" xfId="0" applyNumberFormat="1" applyFont="1" applyBorder="1" applyAlignment="1">
      <alignment/>
    </xf>
    <xf numFmtId="3" fontId="9" fillId="0" borderId="55" xfId="0" applyNumberFormat="1" applyFont="1" applyBorder="1" applyAlignment="1">
      <alignment/>
    </xf>
    <xf numFmtId="3" fontId="9" fillId="0" borderId="56" xfId="0" applyNumberFormat="1" applyFont="1" applyBorder="1" applyAlignment="1">
      <alignment/>
    </xf>
    <xf numFmtId="3" fontId="9" fillId="0" borderId="54" xfId="0" applyNumberFormat="1" applyFont="1" applyBorder="1" applyAlignment="1">
      <alignment/>
    </xf>
    <xf numFmtId="3" fontId="9" fillId="0" borderId="75" xfId="0" applyNumberFormat="1" applyFont="1" applyBorder="1" applyAlignment="1">
      <alignment/>
    </xf>
    <xf numFmtId="3" fontId="9" fillId="0" borderId="62" xfId="0" applyNumberFormat="1" applyFont="1" applyBorder="1" applyAlignment="1">
      <alignment/>
    </xf>
    <xf numFmtId="3" fontId="10" fillId="0" borderId="46" xfId="0" applyNumberFormat="1" applyFont="1" applyBorder="1" applyAlignment="1">
      <alignment/>
    </xf>
    <xf numFmtId="3" fontId="10" fillId="0" borderId="76" xfId="0" applyNumberFormat="1" applyFont="1" applyBorder="1" applyAlignment="1">
      <alignment/>
    </xf>
    <xf numFmtId="3" fontId="10" fillId="0" borderId="75" xfId="0" applyNumberFormat="1" applyFont="1" applyBorder="1" applyAlignment="1">
      <alignment/>
    </xf>
    <xf numFmtId="0" fontId="10" fillId="0" borderId="33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28" fillId="0" borderId="0" xfId="0" applyFont="1" applyAlignment="1">
      <alignment horizontal="center"/>
    </xf>
    <xf numFmtId="2" fontId="28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29" fillId="0" borderId="40" xfId="0" applyFont="1" applyBorder="1" applyAlignment="1">
      <alignment/>
    </xf>
    <xf numFmtId="0" fontId="28" fillId="0" borderId="42" xfId="0" applyFont="1" applyBorder="1" applyAlignment="1">
      <alignment/>
    </xf>
    <xf numFmtId="0" fontId="29" fillId="0" borderId="36" xfId="0" applyFont="1" applyBorder="1" applyAlignment="1">
      <alignment horizontal="center"/>
    </xf>
    <xf numFmtId="0" fontId="29" fillId="0" borderId="41" xfId="0" applyFont="1" applyBorder="1" applyAlignment="1">
      <alignment horizontal="center"/>
    </xf>
    <xf numFmtId="2" fontId="29" fillId="0" borderId="41" xfId="0" applyNumberFormat="1" applyFont="1" applyBorder="1" applyAlignment="1">
      <alignment horizontal="center"/>
    </xf>
    <xf numFmtId="2" fontId="29" fillId="0" borderId="36" xfId="0" applyNumberFormat="1" applyFont="1" applyBorder="1" applyAlignment="1">
      <alignment horizontal="center"/>
    </xf>
    <xf numFmtId="2" fontId="29" fillId="0" borderId="42" xfId="0" applyNumberFormat="1" applyFont="1" applyBorder="1" applyAlignment="1">
      <alignment horizontal="center"/>
    </xf>
    <xf numFmtId="0" fontId="28" fillId="0" borderId="46" xfId="0" applyFont="1" applyBorder="1" applyAlignment="1">
      <alignment/>
    </xf>
    <xf numFmtId="0" fontId="28" fillId="0" borderId="50" xfId="0" applyFont="1" applyBorder="1" applyAlignment="1">
      <alignment/>
    </xf>
    <xf numFmtId="0" fontId="28" fillId="0" borderId="38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2" fontId="28" fillId="0" borderId="38" xfId="0" applyNumberFormat="1" applyFont="1" applyBorder="1" applyAlignment="1">
      <alignment horizontal="center"/>
    </xf>
    <xf numFmtId="2" fontId="28" fillId="0" borderId="50" xfId="0" applyNumberFormat="1" applyFont="1" applyBorder="1" applyAlignment="1">
      <alignment horizontal="center"/>
    </xf>
    <xf numFmtId="0" fontId="28" fillId="0" borderId="40" xfId="0" applyFont="1" applyBorder="1" applyAlignment="1">
      <alignment wrapText="1"/>
    </xf>
    <xf numFmtId="0" fontId="28" fillId="0" borderId="42" xfId="0" applyFont="1" applyBorder="1" applyAlignment="1">
      <alignment wrapText="1"/>
    </xf>
    <xf numFmtId="0" fontId="30" fillId="0" borderId="36" xfId="0" applyFont="1" applyBorder="1" applyAlignment="1">
      <alignment horizontal="center"/>
    </xf>
    <xf numFmtId="3" fontId="30" fillId="0" borderId="41" xfId="0" applyNumberFormat="1" applyFont="1" applyBorder="1" applyAlignment="1">
      <alignment horizontal="center"/>
    </xf>
    <xf numFmtId="3" fontId="30" fillId="0" borderId="36" xfId="0" applyNumberFormat="1" applyFont="1" applyBorder="1" applyAlignment="1">
      <alignment horizontal="center"/>
    </xf>
    <xf numFmtId="2" fontId="28" fillId="0" borderId="41" xfId="0" applyNumberFormat="1" applyFont="1" applyBorder="1" applyAlignment="1">
      <alignment horizontal="center" vertical="center" wrapText="1"/>
    </xf>
    <xf numFmtId="2" fontId="28" fillId="0" borderId="36" xfId="0" applyNumberFormat="1" applyFont="1" applyBorder="1" applyAlignment="1">
      <alignment horizontal="center" vertical="center" wrapText="1"/>
    </xf>
    <xf numFmtId="2" fontId="28" fillId="0" borderId="42" xfId="0" applyNumberFormat="1" applyFont="1" applyBorder="1" applyAlignment="1">
      <alignment horizontal="center" vertical="center" wrapText="1"/>
    </xf>
    <xf numFmtId="0" fontId="28" fillId="0" borderId="46" xfId="0" applyFont="1" applyBorder="1" applyAlignment="1">
      <alignment wrapText="1"/>
    </xf>
    <xf numFmtId="0" fontId="28" fillId="0" borderId="50" xfId="0" applyFont="1" applyBorder="1" applyAlignment="1">
      <alignment wrapText="1"/>
    </xf>
    <xf numFmtId="3" fontId="28" fillId="0" borderId="19" xfId="0" applyNumberFormat="1" applyFont="1" applyBorder="1" applyAlignment="1">
      <alignment horizontal="center"/>
    </xf>
    <xf numFmtId="3" fontId="28" fillId="0" borderId="38" xfId="0" applyNumberFormat="1" applyFont="1" applyBorder="1" applyAlignment="1">
      <alignment horizontal="center"/>
    </xf>
    <xf numFmtId="2" fontId="28" fillId="0" borderId="19" xfId="0" applyNumberFormat="1" applyFont="1" applyBorder="1" applyAlignment="1">
      <alignment horizontal="center" vertical="center" wrapText="1"/>
    </xf>
    <xf numFmtId="2" fontId="28" fillId="0" borderId="38" xfId="0" applyNumberFormat="1" applyFont="1" applyBorder="1" applyAlignment="1">
      <alignment horizontal="center" vertical="center" wrapText="1"/>
    </xf>
    <xf numFmtId="2" fontId="28" fillId="0" borderId="50" xfId="0" applyNumberFormat="1" applyFont="1" applyBorder="1" applyAlignment="1">
      <alignment horizontal="center" vertical="center" wrapText="1"/>
    </xf>
    <xf numFmtId="0" fontId="28" fillId="0" borderId="41" xfId="0" applyFont="1" applyBorder="1" applyAlignment="1">
      <alignment wrapText="1"/>
    </xf>
    <xf numFmtId="0" fontId="28" fillId="0" borderId="19" xfId="0" applyFont="1" applyBorder="1" applyAlignment="1">
      <alignment wrapText="1"/>
    </xf>
    <xf numFmtId="3" fontId="28" fillId="0" borderId="41" xfId="0" applyNumberFormat="1" applyFont="1" applyBorder="1" applyAlignment="1">
      <alignment horizontal="center"/>
    </xf>
    <xf numFmtId="3" fontId="28" fillId="0" borderId="36" xfId="0" applyNumberFormat="1" applyFont="1" applyBorder="1" applyAlignment="1">
      <alignment horizontal="center"/>
    </xf>
    <xf numFmtId="0" fontId="28" fillId="0" borderId="76" xfId="0" applyFont="1" applyBorder="1" applyAlignment="1">
      <alignment wrapText="1"/>
    </xf>
    <xf numFmtId="0" fontId="28" fillId="0" borderId="51" xfId="0" applyFont="1" applyBorder="1" applyAlignment="1">
      <alignment wrapText="1"/>
    </xf>
    <xf numFmtId="0" fontId="30" fillId="0" borderId="52" xfId="0" applyFont="1" applyBorder="1" applyAlignment="1">
      <alignment horizontal="center"/>
    </xf>
    <xf numFmtId="3" fontId="30" fillId="0" borderId="0" xfId="0" applyNumberFormat="1" applyFont="1" applyBorder="1" applyAlignment="1">
      <alignment horizontal="center"/>
    </xf>
    <xf numFmtId="3" fontId="30" fillId="0" borderId="52" xfId="0" applyNumberFormat="1" applyFont="1" applyBorder="1" applyAlignment="1">
      <alignment horizontal="center"/>
    </xf>
    <xf numFmtId="2" fontId="28" fillId="0" borderId="0" xfId="0" applyNumberFormat="1" applyFont="1" applyBorder="1" applyAlignment="1">
      <alignment horizontal="center" vertical="center" wrapText="1"/>
    </xf>
    <xf numFmtId="2" fontId="28" fillId="0" borderId="52" xfId="0" applyNumberFormat="1" applyFont="1" applyBorder="1" applyAlignment="1">
      <alignment horizontal="center" vertical="center" wrapText="1"/>
    </xf>
    <xf numFmtId="2" fontId="28" fillId="0" borderId="51" xfId="0" applyNumberFormat="1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/>
    </xf>
    <xf numFmtId="0" fontId="29" fillId="0" borderId="36" xfId="0" applyFont="1" applyBorder="1" applyAlignment="1">
      <alignment/>
    </xf>
    <xf numFmtId="0" fontId="28" fillId="0" borderId="41" xfId="0" applyFont="1" applyBorder="1" applyAlignment="1">
      <alignment/>
    </xf>
    <xf numFmtId="0" fontId="28" fillId="0" borderId="19" xfId="0" applyFont="1" applyBorder="1" applyAlignment="1">
      <alignment/>
    </xf>
    <xf numFmtId="0" fontId="28" fillId="0" borderId="0" xfId="0" applyFont="1" applyBorder="1" applyAlignment="1">
      <alignment wrapText="1"/>
    </xf>
    <xf numFmtId="0" fontId="0" fillId="0" borderId="77" xfId="0" applyBorder="1" applyAlignment="1">
      <alignment/>
    </xf>
    <xf numFmtId="2" fontId="28" fillId="0" borderId="78" xfId="0" applyNumberFormat="1" applyFont="1" applyBorder="1" applyAlignment="1">
      <alignment horizontal="center" vertical="center" wrapText="1"/>
    </xf>
    <xf numFmtId="0" fontId="0" fillId="0" borderId="79" xfId="0" applyBorder="1" applyAlignment="1">
      <alignment/>
    </xf>
    <xf numFmtId="3" fontId="28" fillId="0" borderId="0" xfId="0" applyNumberFormat="1" applyFont="1" applyBorder="1" applyAlignment="1">
      <alignment horizontal="center"/>
    </xf>
    <xf numFmtId="3" fontId="28" fillId="0" borderId="52" xfId="0" applyNumberFormat="1" applyFont="1" applyBorder="1" applyAlignment="1">
      <alignment horizontal="center"/>
    </xf>
    <xf numFmtId="2" fontId="28" fillId="0" borderId="80" xfId="0" applyNumberFormat="1" applyFont="1" applyBorder="1" applyAlignment="1">
      <alignment horizontal="center" vertical="center" wrapText="1"/>
    </xf>
    <xf numFmtId="2" fontId="28" fillId="0" borderId="81" xfId="0" applyNumberFormat="1" applyFont="1" applyBorder="1" applyAlignment="1">
      <alignment horizontal="center" vertical="center" wrapText="1"/>
    </xf>
    <xf numFmtId="2" fontId="28" fillId="0" borderId="82" xfId="0" applyNumberFormat="1" applyFont="1" applyBorder="1" applyAlignment="1">
      <alignment horizontal="center" vertical="center" wrapText="1"/>
    </xf>
    <xf numFmtId="0" fontId="28" fillId="0" borderId="40" xfId="0" applyFont="1" applyBorder="1" applyAlignment="1">
      <alignment vertical="center" wrapText="1"/>
    </xf>
    <xf numFmtId="0" fontId="28" fillId="0" borderId="42" xfId="0" applyFont="1" applyBorder="1" applyAlignment="1">
      <alignment vertical="center" wrapText="1"/>
    </xf>
    <xf numFmtId="0" fontId="28" fillId="0" borderId="46" xfId="0" applyFont="1" applyBorder="1" applyAlignment="1">
      <alignment vertical="center" wrapText="1"/>
    </xf>
    <xf numFmtId="0" fontId="28" fillId="0" borderId="50" xfId="0" applyFont="1" applyBorder="1" applyAlignment="1">
      <alignment vertical="center" wrapText="1"/>
    </xf>
    <xf numFmtId="0" fontId="29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28" fillId="0" borderId="41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28" fillId="0" borderId="76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/>
    </xf>
    <xf numFmtId="3" fontId="13" fillId="0" borderId="0" xfId="0" applyNumberFormat="1" applyFont="1" applyAlignment="1">
      <alignment horizontal="right" vertical="center"/>
    </xf>
    <xf numFmtId="2" fontId="13" fillId="0" borderId="0" xfId="0" applyNumberFormat="1" applyFont="1" applyBorder="1" applyAlignment="1">
      <alignment horizontal="center" vertical="center"/>
    </xf>
    <xf numFmtId="2" fontId="13" fillId="0" borderId="0" xfId="0" applyNumberFormat="1" applyFont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7" fillId="0" borderId="83" xfId="0" applyFont="1" applyBorder="1" applyAlignment="1">
      <alignment horizontal="left" vertical="center"/>
    </xf>
    <xf numFmtId="0" fontId="0" fillId="0" borderId="84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20" xfId="0" applyFont="1" applyBorder="1" applyAlignment="1">
      <alignment/>
    </xf>
    <xf numFmtId="0" fontId="7" fillId="0" borderId="8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 wrapText="1"/>
    </xf>
    <xf numFmtId="0" fontId="0" fillId="35" borderId="59" xfId="0" applyFont="1" applyFill="1" applyBorder="1" applyAlignment="1">
      <alignment horizontal="left" vertical="center"/>
    </xf>
    <xf numFmtId="0" fontId="7" fillId="35" borderId="30" xfId="0" applyFont="1" applyFill="1" applyBorder="1" applyAlignment="1">
      <alignment horizontal="left" vertical="center"/>
    </xf>
    <xf numFmtId="3" fontId="0" fillId="0" borderId="59" xfId="0" applyNumberFormat="1" applyFont="1" applyBorder="1" applyAlignment="1">
      <alignment vertical="center"/>
    </xf>
    <xf numFmtId="2" fontId="0" fillId="0" borderId="63" xfId="0" applyNumberFormat="1" applyFont="1" applyBorder="1" applyAlignment="1">
      <alignment vertical="center"/>
    </xf>
    <xf numFmtId="3" fontId="0" fillId="0" borderId="87" xfId="0" applyNumberFormat="1" applyFont="1" applyBorder="1" applyAlignment="1">
      <alignment vertical="center"/>
    </xf>
    <xf numFmtId="2" fontId="0" fillId="0" borderId="88" xfId="0" applyNumberFormat="1" applyFont="1" applyBorder="1" applyAlignment="1">
      <alignment/>
    </xf>
    <xf numFmtId="0" fontId="0" fillId="0" borderId="44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3" fontId="0" fillId="0" borderId="44" xfId="0" applyNumberFormat="1" applyFont="1" applyBorder="1" applyAlignment="1">
      <alignment vertical="center"/>
    </xf>
    <xf numFmtId="2" fontId="0" fillId="0" borderId="64" xfId="0" applyNumberFormat="1" applyFont="1" applyBorder="1" applyAlignment="1">
      <alignment vertical="center"/>
    </xf>
    <xf numFmtId="3" fontId="0" fillId="0" borderId="37" xfId="0" applyNumberFormat="1" applyFont="1" applyBorder="1" applyAlignment="1">
      <alignment vertical="center"/>
    </xf>
    <xf numFmtId="2" fontId="0" fillId="0" borderId="64" xfId="0" applyNumberFormat="1" applyFont="1" applyBorder="1" applyAlignment="1">
      <alignment/>
    </xf>
    <xf numFmtId="2" fontId="0" fillId="0" borderId="89" xfId="0" applyNumberFormat="1" applyFont="1" applyBorder="1" applyAlignment="1">
      <alignment/>
    </xf>
    <xf numFmtId="0" fontId="7" fillId="0" borderId="44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3" fontId="0" fillId="0" borderId="31" xfId="0" applyNumberFormat="1" applyFont="1" applyBorder="1" applyAlignment="1">
      <alignment vertical="center"/>
    </xf>
    <xf numFmtId="0" fontId="7" fillId="0" borderId="61" xfId="0" applyFont="1" applyBorder="1" applyAlignment="1">
      <alignment horizontal="left" vertical="center"/>
    </xf>
    <xf numFmtId="0" fontId="0" fillId="0" borderId="49" xfId="0" applyFont="1" applyBorder="1" applyAlignment="1">
      <alignment horizontal="left" vertical="center"/>
    </xf>
    <xf numFmtId="3" fontId="7" fillId="0" borderId="61" xfId="0" applyNumberFormat="1" applyFont="1" applyBorder="1" applyAlignment="1">
      <alignment vertical="center"/>
    </xf>
    <xf numFmtId="2" fontId="7" fillId="0" borderId="73" xfId="0" applyNumberFormat="1" applyFont="1" applyBorder="1" applyAlignment="1">
      <alignment vertical="center"/>
    </xf>
    <xf numFmtId="3" fontId="7" fillId="0" borderId="25" xfId="0" applyNumberFormat="1" applyFont="1" applyBorder="1" applyAlignment="1">
      <alignment vertical="center"/>
    </xf>
    <xf numFmtId="2" fontId="7" fillId="0" borderId="73" xfId="0" applyNumberFormat="1" applyFont="1" applyBorder="1" applyAlignment="1">
      <alignment/>
    </xf>
    <xf numFmtId="0" fontId="0" fillId="0" borderId="5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2" fontId="0" fillId="0" borderId="63" xfId="0" applyNumberFormat="1" applyFont="1" applyBorder="1" applyAlignment="1">
      <alignment horizontal="center" vertical="center"/>
    </xf>
    <xf numFmtId="2" fontId="0" fillId="0" borderId="70" xfId="0" applyNumberFormat="1" applyFont="1" applyBorder="1" applyAlignment="1">
      <alignment horizontal="center" vertical="center"/>
    </xf>
    <xf numFmtId="0" fontId="0" fillId="35" borderId="44" xfId="0" applyFont="1" applyFill="1" applyBorder="1" applyAlignment="1">
      <alignment horizontal="left" vertical="center"/>
    </xf>
    <xf numFmtId="0" fontId="0" fillId="35" borderId="33" xfId="0" applyFont="1" applyFill="1" applyBorder="1" applyAlignment="1">
      <alignment horizontal="left" vertical="center"/>
    </xf>
    <xf numFmtId="2" fontId="0" fillId="0" borderId="68" xfId="0" applyNumberFormat="1" applyFont="1" applyBorder="1" applyAlignment="1">
      <alignment horizontal="center" vertical="center"/>
    </xf>
    <xf numFmtId="2" fontId="0" fillId="0" borderId="64" xfId="0" applyNumberFormat="1" applyFont="1" applyBorder="1" applyAlignment="1">
      <alignment horizontal="center" vertical="center"/>
    </xf>
    <xf numFmtId="2" fontId="0" fillId="0" borderId="53" xfId="0" applyNumberFormat="1" applyFont="1" applyBorder="1" applyAlignment="1">
      <alignment horizontal="center" vertical="center"/>
    </xf>
    <xf numFmtId="3" fontId="0" fillId="0" borderId="65" xfId="0" applyNumberFormat="1" applyFont="1" applyBorder="1" applyAlignment="1">
      <alignment vertical="center"/>
    </xf>
    <xf numFmtId="2" fontId="0" fillId="0" borderId="90" xfId="0" applyNumberFormat="1" applyFont="1" applyBorder="1" applyAlignment="1">
      <alignment horizontal="center" vertical="center"/>
    </xf>
    <xf numFmtId="3" fontId="0" fillId="0" borderId="91" xfId="0" applyNumberFormat="1" applyFont="1" applyBorder="1" applyAlignment="1">
      <alignment vertical="center"/>
    </xf>
    <xf numFmtId="3" fontId="7" fillId="0" borderId="85" xfId="0" applyNumberFormat="1" applyFont="1" applyBorder="1" applyAlignment="1">
      <alignment vertical="center"/>
    </xf>
    <xf numFmtId="2" fontId="7" fillId="0" borderId="17" xfId="0" applyNumberFormat="1" applyFont="1" applyBorder="1" applyAlignment="1">
      <alignment horizontal="center" vertical="center"/>
    </xf>
    <xf numFmtId="3" fontId="7" fillId="0" borderId="86" xfId="0" applyNumberFormat="1" applyFont="1" applyBorder="1" applyAlignment="1">
      <alignment vertical="center"/>
    </xf>
    <xf numFmtId="2" fontId="7" fillId="0" borderId="16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3" fontId="0" fillId="0" borderId="67" xfId="0" applyNumberFormat="1" applyFont="1" applyBorder="1" applyAlignment="1">
      <alignment vertical="center"/>
    </xf>
    <xf numFmtId="3" fontId="0" fillId="0" borderId="92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0" fontId="7" fillId="0" borderId="49" xfId="0" applyFont="1" applyBorder="1" applyAlignment="1">
      <alignment horizontal="center" vertical="center"/>
    </xf>
    <xf numFmtId="3" fontId="7" fillId="0" borderId="74" xfId="0" applyNumberFormat="1" applyFont="1" applyBorder="1" applyAlignment="1">
      <alignment vertical="center"/>
    </xf>
    <xf numFmtId="2" fontId="7" fillId="0" borderId="62" xfId="0" applyNumberFormat="1" applyFont="1" applyBorder="1" applyAlignment="1">
      <alignment horizontal="center" vertical="center"/>
    </xf>
    <xf numFmtId="3" fontId="7" fillId="0" borderId="93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32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83" xfId="0" applyFont="1" applyBorder="1" applyAlignment="1">
      <alignment horizontal="center" vertical="center"/>
    </xf>
    <xf numFmtId="0" fontId="10" fillId="0" borderId="84" xfId="0" applyFont="1" applyBorder="1" applyAlignment="1">
      <alignment/>
    </xf>
    <xf numFmtId="0" fontId="10" fillId="0" borderId="74" xfId="0" applyFont="1" applyBorder="1" applyAlignment="1">
      <alignment/>
    </xf>
    <xf numFmtId="0" fontId="10" fillId="0" borderId="20" xfId="0" applyFont="1" applyBorder="1" applyAlignment="1">
      <alignment/>
    </xf>
    <xf numFmtId="0" fontId="8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0" fillId="35" borderId="59" xfId="0" applyFont="1" applyFill="1" applyBorder="1" applyAlignment="1">
      <alignment horizontal="left" vertical="center"/>
    </xf>
    <xf numFmtId="0" fontId="10" fillId="35" borderId="30" xfId="0" applyFont="1" applyFill="1" applyBorder="1" applyAlignment="1">
      <alignment horizontal="left" vertical="center"/>
    </xf>
    <xf numFmtId="0" fontId="8" fillId="35" borderId="30" xfId="0" applyFont="1" applyFill="1" applyBorder="1" applyAlignment="1">
      <alignment horizontal="left" vertical="center"/>
    </xf>
    <xf numFmtId="3" fontId="10" fillId="0" borderId="59" xfId="0" applyNumberFormat="1" applyFont="1" applyBorder="1" applyAlignment="1">
      <alignment vertical="center"/>
    </xf>
    <xf numFmtId="2" fontId="10" fillId="0" borderId="63" xfId="0" applyNumberFormat="1" applyFont="1" applyBorder="1" applyAlignment="1">
      <alignment horizontal="center" vertical="center"/>
    </xf>
    <xf numFmtId="3" fontId="10" fillId="0" borderId="63" xfId="0" applyNumberFormat="1" applyFont="1" applyBorder="1" applyAlignment="1">
      <alignment vertical="center"/>
    </xf>
    <xf numFmtId="2" fontId="10" fillId="0" borderId="87" xfId="0" applyNumberFormat="1" applyFont="1" applyBorder="1" applyAlignment="1">
      <alignment horizontal="center" vertical="center"/>
    </xf>
    <xf numFmtId="0" fontId="10" fillId="0" borderId="44" xfId="0" applyFont="1" applyBorder="1" applyAlignment="1">
      <alignment horizontal="left" vertical="center"/>
    </xf>
    <xf numFmtId="3" fontId="10" fillId="0" borderId="44" xfId="0" applyNumberFormat="1" applyFont="1" applyBorder="1" applyAlignment="1">
      <alignment vertical="center"/>
    </xf>
    <xf numFmtId="2" fontId="10" fillId="0" borderId="64" xfId="0" applyNumberFormat="1" applyFont="1" applyBorder="1" applyAlignment="1">
      <alignment horizontal="center" vertical="center"/>
    </xf>
    <xf numFmtId="3" fontId="10" fillId="0" borderId="64" xfId="0" applyNumberFormat="1" applyFont="1" applyBorder="1" applyAlignment="1">
      <alignment vertical="center"/>
    </xf>
    <xf numFmtId="2" fontId="10" fillId="0" borderId="37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left" vertical="center"/>
    </xf>
    <xf numFmtId="0" fontId="10" fillId="0" borderId="74" xfId="0" applyFont="1" applyBorder="1" applyAlignment="1">
      <alignment horizontal="left" vertical="center"/>
    </xf>
    <xf numFmtId="3" fontId="10" fillId="0" borderId="74" xfId="0" applyNumberFormat="1" applyFont="1" applyBorder="1" applyAlignment="1">
      <alignment vertical="center"/>
    </xf>
    <xf numFmtId="2" fontId="10" fillId="0" borderId="62" xfId="0" applyNumberFormat="1" applyFont="1" applyBorder="1" applyAlignment="1">
      <alignment horizontal="center" vertical="center"/>
    </xf>
    <xf numFmtId="3" fontId="10" fillId="0" borderId="62" xfId="0" applyNumberFormat="1" applyFont="1" applyBorder="1" applyAlignment="1">
      <alignment vertical="center"/>
    </xf>
    <xf numFmtId="2" fontId="10" fillId="0" borderId="93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left" vertical="center" wrapText="1"/>
    </xf>
    <xf numFmtId="0" fontId="33" fillId="0" borderId="84" xfId="0" applyFont="1" applyBorder="1" applyAlignment="1">
      <alignment horizontal="center"/>
    </xf>
    <xf numFmtId="0" fontId="13" fillId="0" borderId="84" xfId="0" applyFont="1" applyBorder="1" applyAlignment="1">
      <alignment/>
    </xf>
    <xf numFmtId="3" fontId="34" fillId="0" borderId="94" xfId="0" applyNumberFormat="1" applyFont="1" applyBorder="1" applyAlignment="1">
      <alignment/>
    </xf>
    <xf numFmtId="4" fontId="10" fillId="0" borderId="69" xfId="0" applyNumberFormat="1" applyFont="1" applyBorder="1" applyAlignment="1">
      <alignment horizontal="center" vertical="center"/>
    </xf>
    <xf numFmtId="3" fontId="10" fillId="0" borderId="29" xfId="0" applyNumberFormat="1" applyFont="1" applyBorder="1" applyAlignment="1">
      <alignment horizontal="center"/>
    </xf>
    <xf numFmtId="4" fontId="10" fillId="0" borderId="70" xfId="0" applyNumberFormat="1" applyFont="1" applyBorder="1" applyAlignment="1">
      <alignment horizontal="center" vertical="center"/>
    </xf>
    <xf numFmtId="0" fontId="13" fillId="0" borderId="39" xfId="0" applyNumberFormat="1" applyFont="1" applyBorder="1" applyAlignment="1">
      <alignment horizontal="left" vertical="center" wrapText="1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3" fillId="0" borderId="31" xfId="0" applyNumberFormat="1" applyFont="1" applyBorder="1" applyAlignment="1">
      <alignment horizontal="left" vertical="center" wrapText="1"/>
    </xf>
    <xf numFmtId="0" fontId="33" fillId="0" borderId="36" xfId="0" applyFont="1" applyBorder="1" applyAlignment="1">
      <alignment horizontal="center"/>
    </xf>
    <xf numFmtId="0" fontId="13" fillId="0" borderId="41" xfId="0" applyFont="1" applyBorder="1" applyAlignment="1">
      <alignment/>
    </xf>
    <xf numFmtId="3" fontId="34" fillId="0" borderId="40" xfId="0" applyNumberFormat="1" applyFont="1" applyBorder="1" applyAlignment="1">
      <alignment/>
    </xf>
    <xf numFmtId="4" fontId="10" fillId="0" borderId="36" xfId="0" applyNumberFormat="1" applyFont="1" applyBorder="1" applyAlignment="1">
      <alignment horizontal="center" vertical="center"/>
    </xf>
    <xf numFmtId="3" fontId="10" fillId="0" borderId="32" xfId="0" applyNumberFormat="1" applyFont="1" applyBorder="1" applyAlignment="1">
      <alignment horizontal="center"/>
    </xf>
    <xf numFmtId="4" fontId="10" fillId="0" borderId="43" xfId="0" applyNumberFormat="1" applyFont="1" applyBorder="1" applyAlignment="1">
      <alignment horizontal="center" vertical="center"/>
    </xf>
    <xf numFmtId="0" fontId="13" fillId="0" borderId="38" xfId="0" applyFont="1" applyBorder="1" applyAlignment="1">
      <alignment horizontal="center"/>
    </xf>
    <xf numFmtId="0" fontId="13" fillId="0" borderId="19" xfId="0" applyFont="1" applyBorder="1" applyAlignment="1">
      <alignment/>
    </xf>
    <xf numFmtId="0" fontId="10" fillId="0" borderId="38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3" fillId="0" borderId="45" xfId="0" applyNumberFormat="1" applyFont="1" applyBorder="1" applyAlignment="1">
      <alignment horizontal="left" vertical="center" wrapText="1"/>
    </xf>
    <xf numFmtId="0" fontId="33" fillId="0" borderId="52" xfId="0" applyFont="1" applyBorder="1" applyAlignment="1">
      <alignment horizontal="center"/>
    </xf>
    <xf numFmtId="3" fontId="34" fillId="0" borderId="76" xfId="0" applyNumberFormat="1" applyFont="1" applyBorder="1" applyAlignment="1">
      <alignment/>
    </xf>
    <xf numFmtId="4" fontId="10" fillId="0" borderId="52" xfId="0" applyNumberFormat="1" applyFont="1" applyBorder="1" applyAlignment="1">
      <alignment horizontal="center" vertical="center"/>
    </xf>
    <xf numFmtId="3" fontId="10" fillId="0" borderId="46" xfId="0" applyNumberFormat="1" applyFont="1" applyBorder="1" applyAlignment="1">
      <alignment horizontal="center"/>
    </xf>
    <xf numFmtId="4" fontId="10" fillId="0" borderId="53" xfId="0" applyNumberFormat="1" applyFont="1" applyBorder="1" applyAlignment="1">
      <alignment horizontal="center" vertical="center"/>
    </xf>
    <xf numFmtId="0" fontId="13" fillId="0" borderId="25" xfId="0" applyNumberFormat="1" applyFont="1" applyBorder="1" applyAlignment="1">
      <alignment horizontal="left" vertical="center" wrapText="1"/>
    </xf>
    <xf numFmtId="0" fontId="13" fillId="0" borderId="55" xfId="0" applyFont="1" applyBorder="1" applyAlignment="1">
      <alignment horizontal="center"/>
    </xf>
    <xf numFmtId="0" fontId="13" fillId="0" borderId="20" xfId="0" applyFont="1" applyBorder="1" applyAlignment="1">
      <alignment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/>
    </xf>
    <xf numFmtId="0" fontId="13" fillId="0" borderId="26" xfId="0" applyFont="1" applyBorder="1" applyAlignment="1">
      <alignment horizontal="center" vertical="center"/>
    </xf>
    <xf numFmtId="0" fontId="13" fillId="0" borderId="21" xfId="0" applyFont="1" applyBorder="1" applyAlignment="1">
      <alignment horizontal="left" vertical="center" wrapText="1"/>
    </xf>
    <xf numFmtId="0" fontId="33" fillId="0" borderId="69" xfId="0" applyFont="1" applyBorder="1" applyAlignment="1">
      <alignment horizontal="center"/>
    </xf>
    <xf numFmtId="0" fontId="33" fillId="0" borderId="94" xfId="0" applyFont="1" applyBorder="1" applyAlignment="1">
      <alignment horizontal="center"/>
    </xf>
    <xf numFmtId="3" fontId="13" fillId="0" borderId="30" xfId="0" applyNumberFormat="1" applyFont="1" applyBorder="1" applyAlignment="1">
      <alignment horizontal="center"/>
    </xf>
    <xf numFmtId="4" fontId="13" fillId="0" borderId="22" xfId="0" applyNumberFormat="1" applyFont="1" applyBorder="1" applyAlignment="1">
      <alignment horizontal="center" vertical="center"/>
    </xf>
    <xf numFmtId="4" fontId="13" fillId="0" borderId="84" xfId="0" applyNumberFormat="1" applyFont="1" applyBorder="1" applyAlignment="1">
      <alignment horizontal="center" vertical="center"/>
    </xf>
    <xf numFmtId="4" fontId="13" fillId="0" borderId="24" xfId="0" applyNumberFormat="1" applyFont="1" applyBorder="1" applyAlignment="1">
      <alignment horizontal="center" vertical="center"/>
    </xf>
    <xf numFmtId="0" fontId="13" fillId="0" borderId="31" xfId="0" applyFont="1" applyBorder="1" applyAlignment="1">
      <alignment horizontal="left" vertical="center" wrapText="1"/>
    </xf>
    <xf numFmtId="0" fontId="13" fillId="0" borderId="46" xfId="0" applyFont="1" applyBorder="1" applyAlignment="1">
      <alignment horizontal="center"/>
    </xf>
    <xf numFmtId="3" fontId="13" fillId="0" borderId="19" xfId="0" applyNumberFormat="1" applyFont="1" applyBorder="1" applyAlignment="1">
      <alignment horizontal="center"/>
    </xf>
    <xf numFmtId="4" fontId="13" fillId="0" borderId="12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13" fillId="0" borderId="35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3" fillId="0" borderId="40" xfId="0" applyFont="1" applyBorder="1" applyAlignment="1">
      <alignment horizontal="center"/>
    </xf>
    <xf numFmtId="3" fontId="13" fillId="0" borderId="33" xfId="0" applyNumberFormat="1" applyFont="1" applyBorder="1" applyAlignment="1">
      <alignment horizontal="center"/>
    </xf>
    <xf numFmtId="4" fontId="13" fillId="0" borderId="41" xfId="0" applyNumberFormat="1" applyFont="1" applyBorder="1" applyAlignment="1">
      <alignment horizontal="center" vertical="center"/>
    </xf>
    <xf numFmtId="4" fontId="13" fillId="0" borderId="19" xfId="0" applyNumberFormat="1" applyFont="1" applyBorder="1" applyAlignment="1">
      <alignment horizontal="center" vertical="center"/>
    </xf>
    <xf numFmtId="4" fontId="13" fillId="0" borderId="43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/>
    </xf>
    <xf numFmtId="4" fontId="13" fillId="0" borderId="47" xfId="0" applyNumberFormat="1" applyFont="1" applyBorder="1" applyAlignment="1">
      <alignment horizontal="center" vertical="center"/>
    </xf>
    <xf numFmtId="0" fontId="13" fillId="0" borderId="75" xfId="0" applyFont="1" applyBorder="1" applyAlignment="1">
      <alignment horizontal="center"/>
    </xf>
    <xf numFmtId="3" fontId="13" fillId="0" borderId="49" xfId="0" applyNumberFormat="1" applyFont="1" applyBorder="1" applyAlignment="1">
      <alignment horizontal="center"/>
    </xf>
    <xf numFmtId="4" fontId="13" fillId="0" borderId="26" xfId="0" applyNumberFormat="1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center" vertical="center"/>
    </xf>
    <xf numFmtId="4" fontId="13" fillId="0" borderId="56" xfId="0" applyNumberFormat="1" applyFont="1" applyBorder="1" applyAlignment="1">
      <alignment horizontal="center" vertical="center"/>
    </xf>
    <xf numFmtId="0" fontId="31" fillId="0" borderId="0" xfId="0" applyFont="1" applyAlignment="1">
      <alignment/>
    </xf>
    <xf numFmtId="0" fontId="5" fillId="0" borderId="0" xfId="0" applyFont="1" applyAlignment="1">
      <alignment/>
    </xf>
    <xf numFmtId="0" fontId="35" fillId="0" borderId="0" xfId="0" applyFont="1" applyAlignment="1">
      <alignment/>
    </xf>
    <xf numFmtId="0" fontId="5" fillId="0" borderId="83" xfId="0" applyFont="1" applyBorder="1" applyAlignment="1">
      <alignment/>
    </xf>
    <xf numFmtId="0" fontId="5" fillId="0" borderId="84" xfId="0" applyFont="1" applyBorder="1" applyAlignment="1">
      <alignment/>
    </xf>
    <xf numFmtId="0" fontId="5" fillId="0" borderId="60" xfId="0" applyFont="1" applyBorder="1" applyAlignment="1">
      <alignment horizontal="center"/>
    </xf>
    <xf numFmtId="0" fontId="5" fillId="0" borderId="84" xfId="0" applyFont="1" applyBorder="1" applyAlignment="1">
      <alignment horizontal="center"/>
    </xf>
    <xf numFmtId="0" fontId="5" fillId="0" borderId="74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6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93" xfId="0" applyFont="1" applyBorder="1" applyAlignment="1">
      <alignment horizontal="center"/>
    </xf>
    <xf numFmtId="3" fontId="5" fillId="0" borderId="60" xfId="0" applyNumberFormat="1" applyFont="1" applyBorder="1" applyAlignment="1">
      <alignment/>
    </xf>
    <xf numFmtId="3" fontId="5" fillId="0" borderId="88" xfId="0" applyNumberFormat="1" applyFont="1" applyBorder="1" applyAlignment="1">
      <alignment/>
    </xf>
    <xf numFmtId="0" fontId="5" fillId="0" borderId="9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9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90" xfId="0" applyFont="1" applyBorder="1" applyAlignment="1">
      <alignment horizontal="center"/>
    </xf>
    <xf numFmtId="3" fontId="5" fillId="0" borderId="90" xfId="0" applyNumberFormat="1" applyFont="1" applyBorder="1" applyAlignment="1">
      <alignment/>
    </xf>
    <xf numFmtId="3" fontId="5" fillId="0" borderId="89" xfId="0" applyNumberFormat="1" applyFont="1" applyBorder="1" applyAlignment="1">
      <alignment/>
    </xf>
    <xf numFmtId="3" fontId="5" fillId="0" borderId="62" xfId="0" applyNumberFormat="1" applyFont="1" applyBorder="1" applyAlignment="1">
      <alignment/>
    </xf>
    <xf numFmtId="0" fontId="0" fillId="0" borderId="95" xfId="0" applyBorder="1" applyAlignment="1">
      <alignment/>
    </xf>
    <xf numFmtId="0" fontId="0" fillId="0" borderId="89" xfId="0" applyBorder="1" applyAlignment="1">
      <alignment/>
    </xf>
    <xf numFmtId="0" fontId="0" fillId="0" borderId="74" xfId="0" applyBorder="1" applyAlignment="1">
      <alignment/>
    </xf>
    <xf numFmtId="0" fontId="0" fillId="0" borderId="20" xfId="0" applyBorder="1" applyAlignment="1">
      <alignment/>
    </xf>
    <xf numFmtId="0" fontId="0" fillId="0" borderId="93" xfId="0" applyBorder="1" applyAlignment="1">
      <alignment/>
    </xf>
    <xf numFmtId="3" fontId="5" fillId="0" borderId="93" xfId="0" applyNumberFormat="1" applyFont="1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3" fontId="0" fillId="0" borderId="60" xfId="0" applyNumberFormat="1" applyBorder="1" applyAlignment="1">
      <alignment/>
    </xf>
    <xf numFmtId="0" fontId="7" fillId="0" borderId="9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90" xfId="0" applyNumberFormat="1" applyBorder="1" applyAlignment="1">
      <alignment/>
    </xf>
    <xf numFmtId="3" fontId="7" fillId="0" borderId="90" xfId="0" applyNumberFormat="1" applyFont="1" applyBorder="1" applyAlignment="1">
      <alignment/>
    </xf>
    <xf numFmtId="3" fontId="7" fillId="0" borderId="62" xfId="0" applyNumberFormat="1" applyFont="1" applyBorder="1" applyAlignment="1">
      <alignment/>
    </xf>
    <xf numFmtId="0" fontId="7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left" vertical="top" wrapText="1"/>
    </xf>
    <xf numFmtId="0" fontId="38" fillId="0" borderId="0" xfId="0" applyFont="1" applyAlignment="1">
      <alignment horizontal="left"/>
    </xf>
    <xf numFmtId="0" fontId="38" fillId="0" borderId="0" xfId="0" applyFont="1" applyAlignment="1">
      <alignment/>
    </xf>
    <xf numFmtId="0" fontId="38" fillId="0" borderId="0" xfId="0" applyFont="1" applyAlignment="1">
      <alignment horizontal="justify"/>
    </xf>
    <xf numFmtId="0" fontId="38" fillId="0" borderId="0" xfId="0" applyFont="1" applyAlignment="1">
      <alignment wrapText="1"/>
    </xf>
    <xf numFmtId="0" fontId="39" fillId="0" borderId="0" xfId="0" applyFont="1" applyAlignment="1">
      <alignment/>
    </xf>
    <xf numFmtId="0" fontId="38" fillId="0" borderId="0" xfId="0" applyFont="1" applyAlignment="1">
      <alignment horizontal="left" wrapText="1"/>
    </xf>
    <xf numFmtId="0" fontId="38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 horizontal="left"/>
    </xf>
    <xf numFmtId="0" fontId="42" fillId="0" borderId="20" xfId="0" applyFont="1" applyBorder="1" applyAlignment="1">
      <alignment horizontal="right"/>
    </xf>
    <xf numFmtId="0" fontId="42" fillId="0" borderId="24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wrapText="1"/>
    </xf>
    <xf numFmtId="0" fontId="42" fillId="0" borderId="39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wrapText="1"/>
    </xf>
    <xf numFmtId="0" fontId="42" fillId="0" borderId="43" xfId="0" applyFont="1" applyBorder="1" applyAlignment="1">
      <alignment horizontal="center" vertical="center" wrapText="1"/>
    </xf>
    <xf numFmtId="0" fontId="41" fillId="35" borderId="21" xfId="0" applyFont="1" applyFill="1" applyBorder="1" applyAlignment="1">
      <alignment horizontal="left"/>
    </xf>
    <xf numFmtId="0" fontId="41" fillId="35" borderId="22" xfId="0" applyFont="1" applyFill="1" applyBorder="1" applyAlignment="1">
      <alignment horizontal="left"/>
    </xf>
    <xf numFmtId="0" fontId="41" fillId="35" borderId="29" xfId="0" applyFont="1" applyFill="1" applyBorder="1" applyAlignment="1">
      <alignment horizontal="left"/>
    </xf>
    <xf numFmtId="3" fontId="42" fillId="0" borderId="22" xfId="0" applyNumberFormat="1" applyFont="1" applyBorder="1" applyAlignment="1">
      <alignment/>
    </xf>
    <xf numFmtId="4" fontId="43" fillId="0" borderId="30" xfId="0" applyNumberFormat="1" applyFont="1" applyBorder="1" applyAlignment="1">
      <alignment/>
    </xf>
    <xf numFmtId="4" fontId="43" fillId="0" borderId="24" xfId="0" applyNumberFormat="1" applyFont="1" applyBorder="1" applyAlignment="1">
      <alignment/>
    </xf>
    <xf numFmtId="0" fontId="42" fillId="0" borderId="95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3" fontId="42" fillId="0" borderId="52" xfId="0" applyNumberFormat="1" applyFont="1" applyBorder="1" applyAlignment="1">
      <alignment/>
    </xf>
    <xf numFmtId="4" fontId="43" fillId="0" borderId="0" xfId="0" applyNumberFormat="1" applyFont="1" applyBorder="1" applyAlignment="1">
      <alignment/>
    </xf>
    <xf numFmtId="4" fontId="43" fillId="0" borderId="53" xfId="0" applyNumberFormat="1" applyFont="1" applyBorder="1" applyAlignment="1">
      <alignment/>
    </xf>
    <xf numFmtId="0" fontId="41" fillId="35" borderId="31" xfId="0" applyFont="1" applyFill="1" applyBorder="1" applyAlignment="1">
      <alignment horizontal="left"/>
    </xf>
    <xf numFmtId="0" fontId="41" fillId="35" borderId="12" xfId="0" applyFont="1" applyFill="1" applyBorder="1" applyAlignment="1">
      <alignment horizontal="left"/>
    </xf>
    <xf numFmtId="0" fontId="41" fillId="35" borderId="32" xfId="0" applyFont="1" applyFill="1" applyBorder="1" applyAlignment="1">
      <alignment horizontal="left"/>
    </xf>
    <xf numFmtId="3" fontId="42" fillId="0" borderId="12" xfId="0" applyNumberFormat="1" applyFont="1" applyBorder="1" applyAlignment="1">
      <alignment/>
    </xf>
    <xf numFmtId="4" fontId="43" fillId="0" borderId="33" xfId="0" applyNumberFormat="1" applyFont="1" applyBorder="1" applyAlignment="1">
      <alignment/>
    </xf>
    <xf numFmtId="4" fontId="43" fillId="0" borderId="35" xfId="0" applyNumberFormat="1" applyFont="1" applyBorder="1" applyAlignment="1">
      <alignment/>
    </xf>
    <xf numFmtId="0" fontId="41" fillId="0" borderId="31" xfId="0" applyFont="1" applyBorder="1" applyAlignment="1">
      <alignment horizontal="left"/>
    </xf>
    <xf numFmtId="0" fontId="41" fillId="0" borderId="12" xfId="0" applyFont="1" applyBorder="1" applyAlignment="1">
      <alignment horizontal="left"/>
    </xf>
    <xf numFmtId="0" fontId="41" fillId="0" borderId="32" xfId="0" applyFont="1" applyBorder="1" applyAlignment="1">
      <alignment horizontal="left"/>
    </xf>
    <xf numFmtId="0" fontId="41" fillId="35" borderId="25" xfId="0" applyFont="1" applyFill="1" applyBorder="1" applyAlignment="1">
      <alignment horizontal="left"/>
    </xf>
    <xf numFmtId="0" fontId="41" fillId="35" borderId="26" xfId="0" applyFont="1" applyFill="1" applyBorder="1" applyAlignment="1">
      <alignment horizontal="left"/>
    </xf>
    <xf numFmtId="0" fontId="41" fillId="35" borderId="48" xfId="0" applyFont="1" applyFill="1" applyBorder="1" applyAlignment="1">
      <alignment horizontal="left"/>
    </xf>
    <xf numFmtId="3" fontId="42" fillId="0" borderId="26" xfId="0" applyNumberFormat="1" applyFont="1" applyBorder="1" applyAlignment="1">
      <alignment/>
    </xf>
    <xf numFmtId="4" fontId="43" fillId="0" borderId="49" xfId="0" applyNumberFormat="1" applyFont="1" applyBorder="1" applyAlignment="1">
      <alignment/>
    </xf>
    <xf numFmtId="4" fontId="43" fillId="0" borderId="28" xfId="0" applyNumberFormat="1" applyFont="1" applyBorder="1" applyAlignment="1">
      <alignment/>
    </xf>
    <xf numFmtId="0" fontId="42" fillId="0" borderId="0" xfId="0" applyFont="1" applyBorder="1" applyAlignment="1">
      <alignment horizontal="right"/>
    </xf>
    <xf numFmtId="0" fontId="41" fillId="0" borderId="13" xfId="0" applyFont="1" applyBorder="1" applyAlignment="1">
      <alignment horizontal="left"/>
    </xf>
    <xf numFmtId="0" fontId="41" fillId="0" borderId="14" xfId="0" applyFont="1" applyBorder="1" applyAlignment="1">
      <alignment horizontal="left"/>
    </xf>
    <xf numFmtId="0" fontId="41" fillId="0" borderId="15" xfId="0" applyFont="1" applyBorder="1" applyAlignment="1">
      <alignment horizontal="left"/>
    </xf>
    <xf numFmtId="3" fontId="42" fillId="0" borderId="14" xfId="0" applyNumberFormat="1" applyFont="1" applyBorder="1" applyAlignment="1">
      <alignment/>
    </xf>
    <xf numFmtId="4" fontId="43" fillId="0" borderId="14" xfId="0" applyNumberFormat="1" applyFont="1" applyBorder="1" applyAlignment="1">
      <alignment/>
    </xf>
    <xf numFmtId="4" fontId="43" fillId="0" borderId="96" xfId="0" applyNumberFormat="1" applyFont="1" applyBorder="1" applyAlignment="1">
      <alignment/>
    </xf>
    <xf numFmtId="4" fontId="43" fillId="0" borderId="16" xfId="0" applyNumberFormat="1" applyFont="1" applyBorder="1" applyAlignment="1">
      <alignment/>
    </xf>
    <xf numFmtId="4" fontId="43" fillId="0" borderId="52" xfId="0" applyNumberFormat="1" applyFont="1" applyBorder="1" applyAlignment="1">
      <alignment/>
    </xf>
    <xf numFmtId="4" fontId="43" fillId="0" borderId="12" xfId="0" applyNumberFormat="1" applyFont="1" applyBorder="1" applyAlignment="1">
      <alignment/>
    </xf>
    <xf numFmtId="0" fontId="41" fillId="0" borderId="25" xfId="0" applyFont="1" applyBorder="1" applyAlignment="1">
      <alignment horizontal="left"/>
    </xf>
    <xf numFmtId="0" fontId="41" fillId="0" borderId="26" xfId="0" applyFont="1" applyBorder="1" applyAlignment="1">
      <alignment horizontal="left"/>
    </xf>
    <xf numFmtId="0" fontId="41" fillId="0" borderId="48" xfId="0" applyFont="1" applyBorder="1" applyAlignment="1">
      <alignment horizontal="left"/>
    </xf>
    <xf numFmtId="4" fontId="43" fillId="0" borderId="26" xfId="0" applyNumberFormat="1" applyFont="1" applyBorder="1" applyAlignment="1">
      <alignment/>
    </xf>
    <xf numFmtId="0" fontId="41" fillId="0" borderId="0" xfId="0" applyFont="1" applyBorder="1" applyAlignment="1">
      <alignment horizontal="left"/>
    </xf>
    <xf numFmtId="3" fontId="42" fillId="0" borderId="0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wrapText="1"/>
    </xf>
    <xf numFmtId="0" fontId="42" fillId="0" borderId="28" xfId="0" applyFont="1" applyBorder="1" applyAlignment="1">
      <alignment horizontal="center" vertical="center" wrapText="1"/>
    </xf>
    <xf numFmtId="0" fontId="41" fillId="0" borderId="67" xfId="0" applyFont="1" applyBorder="1" applyAlignment="1">
      <alignment horizontal="left"/>
    </xf>
    <xf numFmtId="0" fontId="41" fillId="0" borderId="19" xfId="0" applyFont="1" applyBorder="1" applyAlignment="1">
      <alignment horizontal="left"/>
    </xf>
    <xf numFmtId="3" fontId="42" fillId="0" borderId="46" xfId="0" applyNumberFormat="1" applyFont="1" applyBorder="1" applyAlignment="1">
      <alignment/>
    </xf>
    <xf numFmtId="4" fontId="43" fillId="0" borderId="46" xfId="0" applyNumberFormat="1" applyFont="1" applyBorder="1" applyAlignment="1">
      <alignment/>
    </xf>
    <xf numFmtId="4" fontId="44" fillId="0" borderId="47" xfId="0" applyNumberFormat="1" applyFont="1" applyBorder="1" applyAlignment="1">
      <alignment/>
    </xf>
    <xf numFmtId="0" fontId="37" fillId="0" borderId="95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3" fontId="42" fillId="0" borderId="76" xfId="0" applyNumberFormat="1" applyFont="1" applyBorder="1" applyAlignment="1">
      <alignment/>
    </xf>
    <xf numFmtId="4" fontId="43" fillId="0" borderId="76" xfId="0" applyNumberFormat="1" applyFont="1" applyBorder="1" applyAlignment="1">
      <alignment/>
    </xf>
    <xf numFmtId="4" fontId="44" fillId="0" borderId="53" xfId="0" applyNumberFormat="1" applyFont="1" applyBorder="1" applyAlignment="1">
      <alignment/>
    </xf>
    <xf numFmtId="0" fontId="41" fillId="35" borderId="44" xfId="0" applyFont="1" applyFill="1" applyBorder="1" applyAlignment="1">
      <alignment horizontal="left"/>
    </xf>
    <xf numFmtId="0" fontId="41" fillId="35" borderId="33" xfId="0" applyFont="1" applyFill="1" applyBorder="1" applyAlignment="1">
      <alignment horizontal="left"/>
    </xf>
    <xf numFmtId="3" fontId="42" fillId="0" borderId="32" xfId="0" applyNumberFormat="1" applyFont="1" applyBorder="1" applyAlignment="1">
      <alignment/>
    </xf>
    <xf numFmtId="4" fontId="43" fillId="0" borderId="32" xfId="0" applyNumberFormat="1" applyFont="1" applyBorder="1" applyAlignment="1">
      <alignment/>
    </xf>
    <xf numFmtId="4" fontId="44" fillId="0" borderId="35" xfId="0" applyNumberFormat="1" applyFont="1" applyBorder="1" applyAlignment="1">
      <alignment/>
    </xf>
    <xf numFmtId="0" fontId="41" fillId="0" borderId="44" xfId="0" applyFont="1" applyBorder="1" applyAlignment="1">
      <alignment horizontal="left"/>
    </xf>
    <xf numFmtId="0" fontId="41" fillId="0" borderId="33" xfId="0" applyFont="1" applyBorder="1" applyAlignment="1">
      <alignment horizontal="left"/>
    </xf>
    <xf numFmtId="0" fontId="41" fillId="35" borderId="85" xfId="0" applyFont="1" applyFill="1" applyBorder="1" applyAlignment="1">
      <alignment horizontal="left"/>
    </xf>
    <xf numFmtId="0" fontId="41" fillId="35" borderId="96" xfId="0" applyFont="1" applyFill="1" applyBorder="1" applyAlignment="1">
      <alignment horizontal="left"/>
    </xf>
    <xf numFmtId="3" fontId="42" fillId="0" borderId="15" xfId="0" applyNumberFormat="1" applyFont="1" applyBorder="1" applyAlignment="1">
      <alignment/>
    </xf>
    <xf numFmtId="4" fontId="43" fillId="0" borderId="15" xfId="0" applyNumberFormat="1" applyFont="1" applyBorder="1" applyAlignment="1">
      <alignment/>
    </xf>
    <xf numFmtId="4" fontId="44" fillId="0" borderId="16" xfId="0" applyNumberFormat="1" applyFont="1" applyBorder="1" applyAlignment="1">
      <alignment/>
    </xf>
    <xf numFmtId="0" fontId="39" fillId="0" borderId="0" xfId="0" applyFont="1" applyAlignment="1">
      <alignment/>
    </xf>
    <xf numFmtId="0" fontId="37" fillId="0" borderId="95" xfId="0" applyFont="1" applyBorder="1" applyAlignment="1" applyProtection="1">
      <alignment horizontal="left"/>
      <protection locked="0"/>
    </xf>
    <xf numFmtId="0" fontId="40" fillId="0" borderId="0" xfId="0" applyFont="1" applyBorder="1" applyAlignment="1">
      <alignment horizontal="left"/>
    </xf>
    <xf numFmtId="0" fontId="45" fillId="0" borderId="95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41" fillId="35" borderId="61" xfId="0" applyFont="1" applyFill="1" applyBorder="1" applyAlignment="1">
      <alignment horizontal="left"/>
    </xf>
    <xf numFmtId="0" fontId="41" fillId="35" borderId="49" xfId="0" applyFont="1" applyFill="1" applyBorder="1" applyAlignment="1">
      <alignment horizontal="left"/>
    </xf>
    <xf numFmtId="3" fontId="42" fillId="0" borderId="48" xfId="0" applyNumberFormat="1" applyFont="1" applyBorder="1" applyAlignment="1">
      <alignment/>
    </xf>
    <xf numFmtId="4" fontId="43" fillId="0" borderId="48" xfId="0" applyNumberFormat="1" applyFont="1" applyBorder="1" applyAlignment="1">
      <alignment/>
    </xf>
    <xf numFmtId="0" fontId="37" fillId="0" borderId="95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3" fontId="42" fillId="0" borderId="51" xfId="0" applyNumberFormat="1" applyFont="1" applyBorder="1" applyAlignment="1">
      <alignment/>
    </xf>
    <xf numFmtId="4" fontId="43" fillId="0" borderId="89" xfId="0" applyNumberFormat="1" applyFont="1" applyBorder="1" applyAlignment="1">
      <alignment/>
    </xf>
    <xf numFmtId="0" fontId="37" fillId="0" borderId="74" xfId="0" applyFont="1" applyBorder="1" applyAlignment="1">
      <alignment horizontal="left" vertical="center"/>
    </xf>
    <xf numFmtId="0" fontId="37" fillId="0" borderId="20" xfId="0" applyFont="1" applyBorder="1" applyAlignment="1">
      <alignment horizontal="left" vertical="center"/>
    </xf>
    <xf numFmtId="4" fontId="43" fillId="0" borderId="75" xfId="0" applyNumberFormat="1" applyFont="1" applyBorder="1" applyAlignment="1">
      <alignment/>
    </xf>
    <xf numFmtId="4" fontId="43" fillId="0" borderId="56" xfId="0" applyNumberFormat="1" applyFont="1" applyBorder="1" applyAlignment="1">
      <alignment/>
    </xf>
    <xf numFmtId="0" fontId="41" fillId="0" borderId="85" xfId="0" applyFont="1" applyBorder="1" applyAlignment="1">
      <alignment horizontal="left"/>
    </xf>
    <xf numFmtId="0" fontId="41" fillId="0" borderId="96" xfId="0" applyFont="1" applyBorder="1" applyAlignment="1">
      <alignment horizontal="left"/>
    </xf>
    <xf numFmtId="0" fontId="40" fillId="0" borderId="95" xfId="0" applyFont="1" applyBorder="1" applyAlignment="1">
      <alignment horizontal="left" vertical="center"/>
    </xf>
    <xf numFmtId="4" fontId="43" fillId="0" borderId="76" xfId="0" applyNumberFormat="1" applyFont="1" applyBorder="1" applyAlignment="1">
      <alignment horizontal="left"/>
    </xf>
    <xf numFmtId="3" fontId="42" fillId="0" borderId="55" xfId="0" applyNumberFormat="1" applyFont="1" applyBorder="1" applyAlignment="1">
      <alignment/>
    </xf>
    <xf numFmtId="4" fontId="43" fillId="0" borderId="94" xfId="0" applyNumberFormat="1" applyFont="1" applyBorder="1" applyAlignment="1">
      <alignment/>
    </xf>
    <xf numFmtId="3" fontId="42" fillId="0" borderId="75" xfId="0" applyNumberFormat="1" applyFont="1" applyBorder="1" applyAlignment="1">
      <alignment/>
    </xf>
    <xf numFmtId="4" fontId="38" fillId="0" borderId="0" xfId="0" applyNumberFormat="1" applyFont="1" applyBorder="1" applyAlignment="1">
      <alignment/>
    </xf>
    <xf numFmtId="0" fontId="41" fillId="0" borderId="0" xfId="0" applyFont="1" applyBorder="1" applyAlignment="1">
      <alignment horizontal="left" vertical="center"/>
    </xf>
    <xf numFmtId="0" fontId="41" fillId="0" borderId="67" xfId="0" applyFont="1" applyBorder="1" applyAlignment="1">
      <alignment horizontal="left" vertical="center"/>
    </xf>
    <xf numFmtId="0" fontId="39" fillId="0" borderId="19" xfId="0" applyFont="1" applyBorder="1" applyAlignment="1">
      <alignment horizontal="left" vertical="center"/>
    </xf>
    <xf numFmtId="3" fontId="42" fillId="0" borderId="46" xfId="0" applyNumberFormat="1" applyFont="1" applyBorder="1" applyAlignment="1">
      <alignment horizontal="right" wrapText="1"/>
    </xf>
    <xf numFmtId="3" fontId="42" fillId="0" borderId="46" xfId="0" applyNumberFormat="1" applyFont="1" applyBorder="1" applyAlignment="1">
      <alignment wrapText="1"/>
    </xf>
    <xf numFmtId="4" fontId="43" fillId="0" borderId="47" xfId="0" applyNumberFormat="1" applyFont="1" applyBorder="1" applyAlignment="1">
      <alignment/>
    </xf>
    <xf numFmtId="0" fontId="40" fillId="0" borderId="0" xfId="0" applyFont="1" applyBorder="1" applyAlignment="1">
      <alignment horizontal="left" vertical="center"/>
    </xf>
    <xf numFmtId="3" fontId="42" fillId="0" borderId="76" xfId="0" applyNumberFormat="1" applyFont="1" applyBorder="1" applyAlignment="1">
      <alignment horizontal="right" wrapText="1"/>
    </xf>
    <xf numFmtId="3" fontId="42" fillId="0" borderId="76" xfId="0" applyNumberFormat="1" applyFont="1" applyBorder="1" applyAlignment="1">
      <alignment wrapText="1"/>
    </xf>
    <xf numFmtId="0" fontId="42" fillId="0" borderId="0" xfId="0" applyFont="1" applyBorder="1" applyAlignment="1">
      <alignment horizontal="left" vertical="center"/>
    </xf>
    <xf numFmtId="0" fontId="41" fillId="0" borderId="44" xfId="0" applyFont="1" applyBorder="1" applyAlignment="1">
      <alignment horizontal="left" vertical="center"/>
    </xf>
    <xf numFmtId="0" fontId="42" fillId="0" borderId="33" xfId="0" applyFont="1" applyBorder="1" applyAlignment="1">
      <alignment horizontal="left" vertical="center"/>
    </xf>
    <xf numFmtId="3" fontId="42" fillId="0" borderId="32" xfId="0" applyNumberFormat="1" applyFont="1" applyBorder="1" applyAlignment="1">
      <alignment horizontal="right" wrapText="1"/>
    </xf>
    <xf numFmtId="3" fontId="42" fillId="0" borderId="32" xfId="0" applyNumberFormat="1" applyFont="1" applyBorder="1" applyAlignment="1">
      <alignment wrapText="1"/>
    </xf>
    <xf numFmtId="0" fontId="37" fillId="0" borderId="95" xfId="0" applyFont="1" applyBorder="1" applyAlignment="1">
      <alignment/>
    </xf>
    <xf numFmtId="0" fontId="37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20" xfId="0" applyFont="1" applyBorder="1" applyAlignment="1">
      <alignment horizontal="left" vertical="center"/>
    </xf>
    <xf numFmtId="3" fontId="42" fillId="0" borderId="75" xfId="0" applyNumberFormat="1" applyFont="1" applyBorder="1" applyAlignment="1">
      <alignment horizontal="right" wrapText="1"/>
    </xf>
    <xf numFmtId="3" fontId="42" fillId="0" borderId="75" xfId="0" applyNumberFormat="1" applyFont="1" applyBorder="1" applyAlignment="1">
      <alignment wrapText="1"/>
    </xf>
    <xf numFmtId="0" fontId="41" fillId="0" borderId="85" xfId="0" applyFont="1" applyBorder="1" applyAlignment="1">
      <alignment horizontal="left" vertical="center"/>
    </xf>
    <xf numFmtId="0" fontId="41" fillId="0" borderId="96" xfId="0" applyFont="1" applyBorder="1" applyAlignment="1">
      <alignment horizontal="left" vertical="center"/>
    </xf>
    <xf numFmtId="3" fontId="42" fillId="0" borderId="15" xfId="0" applyNumberFormat="1" applyFont="1" applyBorder="1" applyAlignment="1">
      <alignment horizontal="right" wrapText="1"/>
    </xf>
    <xf numFmtId="3" fontId="42" fillId="0" borderId="15" xfId="0" applyNumberFormat="1" applyFont="1" applyBorder="1" applyAlignment="1">
      <alignment wrapText="1"/>
    </xf>
    <xf numFmtId="4" fontId="43" fillId="0" borderId="51" xfId="0" applyNumberFormat="1" applyFont="1" applyBorder="1" applyAlignment="1">
      <alignment/>
    </xf>
    <xf numFmtId="4" fontId="44" fillId="0" borderId="0" xfId="0" applyNumberFormat="1" applyFont="1" applyBorder="1" applyAlignment="1">
      <alignment/>
    </xf>
    <xf numFmtId="0" fontId="41" fillId="35" borderId="0" xfId="0" applyFont="1" applyFill="1" applyBorder="1" applyAlignment="1">
      <alignment horizontal="left"/>
    </xf>
    <xf numFmtId="0" fontId="46" fillId="0" borderId="0" xfId="0" applyFont="1" applyAlignment="1">
      <alignment horizontal="justify"/>
    </xf>
    <xf numFmtId="0" fontId="38" fillId="0" borderId="0" xfId="0" applyFont="1" applyAlignment="1">
      <alignment horizontal="left" indent="4"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 vertical="top"/>
    </xf>
    <xf numFmtId="0" fontId="46" fillId="0" borderId="0" xfId="0" applyFont="1" applyAlignment="1">
      <alignment/>
    </xf>
    <xf numFmtId="0" fontId="38" fillId="0" borderId="0" xfId="0" applyFont="1" applyAlignment="1">
      <alignment horizontal="left" vertical="top" wrapText="1"/>
    </xf>
    <xf numFmtId="0" fontId="38" fillId="0" borderId="0" xfId="0" applyFont="1" applyAlignment="1">
      <alignment horizontal="left" wrapText="1"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0" fillId="0" borderId="26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3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0" fontId="20" fillId="0" borderId="59" xfId="0" applyFont="1" applyBorder="1" applyAlignment="1">
      <alignment horizontal="center"/>
    </xf>
    <xf numFmtId="0" fontId="42" fillId="0" borderId="35" xfId="0" applyFont="1" applyBorder="1" applyAlignment="1">
      <alignment horizontal="center" wrapText="1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86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8" fillId="0" borderId="17" xfId="0" applyFont="1" applyBorder="1" applyAlignment="1">
      <alignment horizontal="center"/>
    </xf>
    <xf numFmtId="0" fontId="8" fillId="0" borderId="86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6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/>
    </xf>
    <xf numFmtId="0" fontId="5" fillId="0" borderId="88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B9" sqref="B9"/>
    </sheetView>
  </sheetViews>
  <sheetFormatPr defaultColWidth="8.796875" defaultRowHeight="15"/>
  <cols>
    <col min="1" max="1" width="10.09765625" style="0" customWidth="1"/>
  </cols>
  <sheetData>
    <row r="1" spans="1:3" ht="15.75">
      <c r="A1" s="657" t="s">
        <v>915</v>
      </c>
      <c r="B1" s="657" t="str">
        <f>+Adat!E11</f>
        <v>23599714-8412-572-13</v>
      </c>
      <c r="C1" s="657"/>
    </row>
    <row r="2" spans="1:3" ht="15.75">
      <c r="A2" s="657"/>
      <c r="B2" s="657"/>
      <c r="C2" s="657"/>
    </row>
    <row r="3" spans="1:3" ht="15.75">
      <c r="A3" s="657" t="s">
        <v>919</v>
      </c>
      <c r="B3" s="657" t="str">
        <f>+Adat!E12</f>
        <v>13-09-151770</v>
      </c>
      <c r="C3" s="657"/>
    </row>
    <row r="4" spans="1:3" ht="15.75">
      <c r="A4" s="657"/>
      <c r="B4" s="657"/>
      <c r="C4" s="657"/>
    </row>
    <row r="5" spans="1:3" ht="15.75">
      <c r="A5" s="657" t="s">
        <v>916</v>
      </c>
      <c r="B5" s="657" t="str">
        <f>+Adat!E13</f>
        <v>Magyar Alkotóművészeti Közhasznú Nonprofit KFT</v>
      </c>
      <c r="C5" s="657"/>
    </row>
    <row r="6" spans="1:3" ht="15.75">
      <c r="A6" s="657"/>
      <c r="B6" s="657"/>
      <c r="C6" s="657"/>
    </row>
    <row r="7" spans="1:3" ht="15.75">
      <c r="A7" s="657" t="s">
        <v>917</v>
      </c>
      <c r="B7" s="657" t="str">
        <f>+Adat!E14</f>
        <v>2000 Szentendre, Bogdányi utca 51</v>
      </c>
      <c r="C7" s="657"/>
    </row>
    <row r="8" spans="1:3" ht="15.75">
      <c r="A8" s="657"/>
      <c r="B8" s="657"/>
      <c r="C8" s="657"/>
    </row>
    <row r="9" spans="1:3" ht="15.75">
      <c r="A9" s="657" t="s">
        <v>918</v>
      </c>
      <c r="B9" s="657" t="str">
        <f>+Adat!E16</f>
        <v>Budapest, 2012. május 18.</v>
      </c>
      <c r="C9" s="657"/>
    </row>
    <row r="20" ht="20.25">
      <c r="C20" s="658" t="s">
        <v>921</v>
      </c>
    </row>
    <row r="33" ht="15">
      <c r="D33" t="s">
        <v>922</v>
      </c>
    </row>
    <row r="35" ht="15.75">
      <c r="E35" s="657" t="s">
        <v>923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6"/>
  <sheetViews>
    <sheetView showZeros="0" zoomScalePageLayoutView="0" workbookViewId="0" topLeftCell="A1">
      <selection activeCell="L56" sqref="L56"/>
    </sheetView>
  </sheetViews>
  <sheetFormatPr defaultColWidth="8.796875" defaultRowHeight="15"/>
  <cols>
    <col min="1" max="1" width="5.19921875" style="0" customWidth="1"/>
    <col min="5" max="5" width="7.69921875" style="0" customWidth="1"/>
    <col min="6" max="6" width="6.59765625" style="0" customWidth="1"/>
    <col min="7" max="7" width="8.69921875" style="0" customWidth="1"/>
    <col min="8" max="8" width="8.19921875" style="0" customWidth="1"/>
    <col min="9" max="9" width="8.09765625" style="0" customWidth="1"/>
  </cols>
  <sheetData>
    <row r="1" spans="1:9" ht="24.75" customHeight="1">
      <c r="A1" s="9" t="str">
        <f>CONCATENATE(Adat!$A$11," ",Adat!$E$11)</f>
        <v>Statisztikai számjel: 23599714-8412-572-13</v>
      </c>
      <c r="B1" s="9"/>
      <c r="C1" s="9"/>
      <c r="D1" s="9"/>
      <c r="E1" s="9"/>
      <c r="F1" s="273"/>
      <c r="G1" s="823">
        <f>IF(Adat!$E$21=1,Adat!$A$23,"")</f>
      </c>
      <c r="H1" s="823"/>
      <c r="I1" s="823"/>
    </row>
    <row r="2" spans="1:9" ht="15" customHeight="1">
      <c r="A2" s="9" t="str">
        <f>CONCATENATE(Adat!$A$12,"    ",Adat!$E$12)</f>
        <v>Cégjegyzék szám:    13-09-151770</v>
      </c>
      <c r="B2" s="9"/>
      <c r="C2" s="9"/>
      <c r="D2" s="9"/>
      <c r="E2" s="9"/>
      <c r="G2" s="273"/>
      <c r="H2" s="273"/>
      <c r="I2" s="273"/>
    </row>
    <row r="3" spans="1:5" ht="15" customHeight="1">
      <c r="A3" s="89"/>
      <c r="B3" s="31"/>
      <c r="C3" s="31"/>
      <c r="D3" s="31"/>
      <c r="E3" s="31"/>
    </row>
    <row r="4" spans="1:8" ht="15" customHeight="1">
      <c r="A4" s="90" t="str">
        <f>Adat!$E$13</f>
        <v>Magyar Alkotóművészeti Közhasznú Nonprofit KFT</v>
      </c>
      <c r="B4" s="90"/>
      <c r="C4" s="90"/>
      <c r="D4" s="90"/>
      <c r="E4" s="90"/>
      <c r="F4" s="90"/>
      <c r="H4" s="91" t="str">
        <f>CONCATENATE(Adat!$E$17,". ",(IF(Adat!$E$18="","december 31.",Adat!$E$18)))</f>
        <v>2011. 1</v>
      </c>
    </row>
    <row r="5" spans="1:5" ht="15" customHeight="1">
      <c r="A5" s="166"/>
      <c r="B5" s="166"/>
      <c r="C5" s="166"/>
      <c r="D5" s="166"/>
      <c r="E5" s="166"/>
    </row>
    <row r="6" ht="15" customHeight="1"/>
    <row r="7" spans="1:9" ht="15" customHeight="1">
      <c r="A7" s="819" t="s">
        <v>447</v>
      </c>
      <c r="B7" s="819"/>
      <c r="C7" s="819"/>
      <c r="D7" s="819"/>
      <c r="E7" s="819"/>
      <c r="F7" s="819"/>
      <c r="G7" s="819"/>
      <c r="H7" s="819"/>
      <c r="I7" s="819"/>
    </row>
    <row r="8" spans="1:9" ht="15" customHeight="1">
      <c r="A8" s="822" t="s">
        <v>529</v>
      </c>
      <c r="B8" s="822"/>
      <c r="C8" s="822"/>
      <c r="D8" s="822"/>
      <c r="E8" s="822"/>
      <c r="F8" s="822"/>
      <c r="G8" s="822"/>
      <c r="H8" s="822"/>
      <c r="I8" s="822"/>
    </row>
    <row r="9" spans="1:9" ht="15" customHeight="1">
      <c r="A9" s="820" t="s">
        <v>530</v>
      </c>
      <c r="B9" s="820"/>
      <c r="C9" s="820"/>
      <c r="D9" s="820"/>
      <c r="E9" s="820"/>
      <c r="F9" s="820"/>
      <c r="G9" s="820"/>
      <c r="H9" s="820"/>
      <c r="I9" s="820"/>
    </row>
    <row r="10" spans="1:9" ht="15" customHeight="1">
      <c r="A10" s="274"/>
      <c r="B10" s="274"/>
      <c r="C10" s="274"/>
      <c r="D10" s="274"/>
      <c r="E10" s="274"/>
      <c r="F10" s="274"/>
      <c r="G10" s="274"/>
      <c r="H10" s="274"/>
      <c r="I10" s="274"/>
    </row>
    <row r="11" spans="8:9" ht="15" customHeight="1">
      <c r="H11" s="275" t="s">
        <v>401</v>
      </c>
      <c r="I11" s="275"/>
    </row>
    <row r="12" spans="1:9" ht="34.5" customHeight="1">
      <c r="A12" s="93" t="s">
        <v>450</v>
      </c>
      <c r="B12" s="815" t="s">
        <v>403</v>
      </c>
      <c r="C12" s="815"/>
      <c r="D12" s="815"/>
      <c r="E12" s="815"/>
      <c r="F12" s="815"/>
      <c r="G12" s="94" t="s">
        <v>60</v>
      </c>
      <c r="H12" s="96" t="s">
        <v>61</v>
      </c>
      <c r="I12" s="97" t="s">
        <v>62</v>
      </c>
    </row>
    <row r="13" spans="1:9" ht="15" customHeight="1">
      <c r="A13" s="276" t="s">
        <v>404</v>
      </c>
      <c r="B13" s="824" t="s">
        <v>405</v>
      </c>
      <c r="C13" s="824"/>
      <c r="D13" s="824"/>
      <c r="E13" s="824"/>
      <c r="F13" s="824"/>
      <c r="G13" s="277" t="s">
        <v>406</v>
      </c>
      <c r="H13" s="99" t="s">
        <v>407</v>
      </c>
      <c r="I13" s="278" t="s">
        <v>408</v>
      </c>
    </row>
    <row r="14" spans="1:9" ht="18.75" customHeight="1">
      <c r="A14" s="279" t="s">
        <v>63</v>
      </c>
      <c r="B14" s="280" t="s">
        <v>451</v>
      </c>
      <c r="C14" s="104"/>
      <c r="D14" s="104"/>
      <c r="E14" s="104"/>
      <c r="F14" s="104"/>
      <c r="G14" s="281">
        <f>Adat!G192</f>
        <v>0</v>
      </c>
      <c r="H14" s="281">
        <f>Adat!H192</f>
        <v>0</v>
      </c>
      <c r="I14" s="195">
        <f>Adat!I192</f>
        <v>0</v>
      </c>
    </row>
    <row r="15" spans="1:9" ht="18.75" customHeight="1">
      <c r="A15" s="282" t="s">
        <v>65</v>
      </c>
      <c r="B15" s="110" t="s">
        <v>531</v>
      </c>
      <c r="C15" s="110"/>
      <c r="D15" s="110"/>
      <c r="E15" s="110"/>
      <c r="F15" s="110"/>
      <c r="G15" s="112">
        <f>Adat!G193</f>
        <v>0</v>
      </c>
      <c r="H15" s="112">
        <f>Adat!H193</f>
        <v>0</v>
      </c>
      <c r="I15" s="113">
        <f>Adat!I193</f>
        <v>0</v>
      </c>
    </row>
    <row r="16" spans="1:9" ht="18.75" customHeight="1">
      <c r="A16" s="210" t="s">
        <v>453</v>
      </c>
      <c r="B16" s="146" t="s">
        <v>532</v>
      </c>
      <c r="C16" s="146"/>
      <c r="D16" s="146"/>
      <c r="E16" s="146"/>
      <c r="F16" s="146"/>
      <c r="G16" s="212">
        <f>Adat!G194</f>
        <v>0</v>
      </c>
      <c r="H16" s="212">
        <f>Adat!H194</f>
        <v>0</v>
      </c>
      <c r="I16" s="172">
        <f>Adat!I194</f>
        <v>0</v>
      </c>
    </row>
    <row r="17" spans="1:9" ht="18.75" customHeight="1">
      <c r="A17" s="282" t="s">
        <v>67</v>
      </c>
      <c r="B17" s="110" t="s">
        <v>533</v>
      </c>
      <c r="C17" s="110"/>
      <c r="D17" s="110"/>
      <c r="E17" s="110"/>
      <c r="F17" s="110"/>
      <c r="G17" s="112">
        <f>Adat!G195</f>
        <v>0</v>
      </c>
      <c r="H17" s="112">
        <f>Adat!H195</f>
        <v>0</v>
      </c>
      <c r="I17" s="113">
        <f>Adat!I195</f>
        <v>0</v>
      </c>
    </row>
    <row r="18" spans="1:9" ht="18.75" customHeight="1">
      <c r="A18" s="108" t="s">
        <v>69</v>
      </c>
      <c r="B18" s="110" t="s">
        <v>534</v>
      </c>
      <c r="C18" s="110"/>
      <c r="D18" s="283"/>
      <c r="E18" s="283"/>
      <c r="F18" s="283"/>
      <c r="G18" s="112">
        <f>Adat!G196</f>
        <v>0</v>
      </c>
      <c r="H18" s="112">
        <f>Adat!H196</f>
        <v>0</v>
      </c>
      <c r="I18" s="113">
        <f>Adat!I196</f>
        <v>0</v>
      </c>
    </row>
    <row r="19" spans="1:9" ht="18.75" customHeight="1">
      <c r="A19" s="108" t="s">
        <v>71</v>
      </c>
      <c r="B19" s="110" t="s">
        <v>535</v>
      </c>
      <c r="C19" s="110"/>
      <c r="D19" s="283"/>
      <c r="E19" s="283"/>
      <c r="F19" s="283"/>
      <c r="G19" s="112">
        <f>Adat!G197</f>
        <v>0</v>
      </c>
      <c r="H19" s="112">
        <f>Adat!H197</f>
        <v>0</v>
      </c>
      <c r="I19" s="113">
        <f>Adat!I197</f>
        <v>0</v>
      </c>
    </row>
    <row r="20" spans="1:9" ht="18.75" customHeight="1">
      <c r="A20" s="210" t="s">
        <v>457</v>
      </c>
      <c r="B20" s="146" t="s">
        <v>536</v>
      </c>
      <c r="C20" s="146"/>
      <c r="D20" s="146"/>
      <c r="E20" s="146"/>
      <c r="F20" s="146"/>
      <c r="G20" s="212">
        <f>Adat!G198</f>
        <v>0</v>
      </c>
      <c r="H20" s="212">
        <f>Adat!H198</f>
        <v>0</v>
      </c>
      <c r="I20" s="172">
        <f>Adat!I198</f>
        <v>0</v>
      </c>
    </row>
    <row r="21" spans="1:9" ht="18.75" customHeight="1">
      <c r="A21" s="210" t="s">
        <v>459</v>
      </c>
      <c r="B21" s="146" t="s">
        <v>537</v>
      </c>
      <c r="C21" s="146"/>
      <c r="D21" s="146"/>
      <c r="E21" s="146"/>
      <c r="F21" s="146"/>
      <c r="G21" s="212">
        <f>Adat!G199</f>
        <v>0</v>
      </c>
      <c r="H21" s="212">
        <f>Adat!H199</f>
        <v>0</v>
      </c>
      <c r="I21" s="172">
        <f>Adat!I199</f>
        <v>0</v>
      </c>
    </row>
    <row r="22" spans="1:9" ht="18.75" customHeight="1">
      <c r="A22" s="282" t="s">
        <v>73</v>
      </c>
      <c r="B22" s="110" t="s">
        <v>538</v>
      </c>
      <c r="C22" s="110"/>
      <c r="D22" s="110"/>
      <c r="E22" s="110"/>
      <c r="F22" s="110"/>
      <c r="G22" s="112">
        <f>Adat!G200</f>
        <v>0</v>
      </c>
      <c r="H22" s="112">
        <f>Adat!H200</f>
        <v>0</v>
      </c>
      <c r="I22" s="113">
        <f>Adat!I200</f>
        <v>0</v>
      </c>
    </row>
    <row r="23" spans="1:9" ht="18.75" customHeight="1">
      <c r="A23" s="108" t="s">
        <v>75</v>
      </c>
      <c r="B23" s="110" t="s">
        <v>539</v>
      </c>
      <c r="C23" s="110"/>
      <c r="D23" s="110"/>
      <c r="E23" s="110"/>
      <c r="F23" s="110"/>
      <c r="G23" s="112">
        <f>Adat!G201</f>
        <v>0</v>
      </c>
      <c r="H23" s="112">
        <f>Adat!H201</f>
        <v>0</v>
      </c>
      <c r="I23" s="113">
        <f>Adat!I201</f>
        <v>0</v>
      </c>
    </row>
    <row r="24" spans="1:9" ht="18.75" customHeight="1">
      <c r="A24" s="108" t="s">
        <v>77</v>
      </c>
      <c r="B24" s="110" t="s">
        <v>540</v>
      </c>
      <c r="C24" s="110"/>
      <c r="D24" s="110"/>
      <c r="E24" s="110"/>
      <c r="F24" s="110"/>
      <c r="G24" s="112">
        <f>Adat!G202</f>
        <v>0</v>
      </c>
      <c r="H24" s="112">
        <f>Adat!H202</f>
        <v>0</v>
      </c>
      <c r="I24" s="113">
        <f>Adat!I202</f>
        <v>0</v>
      </c>
    </row>
    <row r="25" spans="1:9" ht="18.75" customHeight="1">
      <c r="A25" s="210" t="s">
        <v>468</v>
      </c>
      <c r="B25" s="211" t="s">
        <v>541</v>
      </c>
      <c r="C25" s="211"/>
      <c r="D25" s="211"/>
      <c r="E25" s="211"/>
      <c r="F25" s="211"/>
      <c r="G25" s="212">
        <f>Adat!G203</f>
        <v>0</v>
      </c>
      <c r="H25" s="212">
        <f>Adat!H203</f>
        <v>0</v>
      </c>
      <c r="I25" s="172">
        <f>Adat!I203</f>
        <v>0</v>
      </c>
    </row>
    <row r="26" spans="1:9" ht="18.75" customHeight="1">
      <c r="A26" s="210" t="s">
        <v>473</v>
      </c>
      <c r="B26" s="211" t="s">
        <v>542</v>
      </c>
      <c r="C26" s="211"/>
      <c r="D26" s="211"/>
      <c r="E26" s="211"/>
      <c r="F26" s="211"/>
      <c r="G26" s="212">
        <f>Adat!G204</f>
        <v>0</v>
      </c>
      <c r="H26" s="212">
        <f>Adat!H204</f>
        <v>0</v>
      </c>
      <c r="I26" s="172">
        <f>Adat!I204</f>
        <v>84972</v>
      </c>
    </row>
    <row r="27" spans="1:9" ht="18.75" customHeight="1">
      <c r="A27" s="210" t="s">
        <v>543</v>
      </c>
      <c r="B27" s="284" t="s">
        <v>544</v>
      </c>
      <c r="C27" s="211"/>
      <c r="D27" s="211"/>
      <c r="E27" s="211"/>
      <c r="F27" s="211"/>
      <c r="G27" s="112">
        <f>Adat!G205</f>
        <v>0</v>
      </c>
      <c r="H27" s="112">
        <f>Adat!H205</f>
        <v>0</v>
      </c>
      <c r="I27" s="113">
        <f>Adat!I205</f>
        <v>0</v>
      </c>
    </row>
    <row r="28" spans="1:9" ht="18.75" customHeight="1">
      <c r="A28" s="210" t="s">
        <v>475</v>
      </c>
      <c r="B28" s="146" t="s">
        <v>545</v>
      </c>
      <c r="C28" s="146"/>
      <c r="D28" s="146"/>
      <c r="E28" s="146"/>
      <c r="F28" s="146"/>
      <c r="G28" s="212">
        <f>Adat!G206</f>
        <v>0</v>
      </c>
      <c r="H28" s="212">
        <f>Adat!H206</f>
        <v>0</v>
      </c>
      <c r="I28" s="172">
        <f>Adat!I206</f>
        <v>82707</v>
      </c>
    </row>
    <row r="29" spans="1:9" ht="18.75" customHeight="1">
      <c r="A29" s="210" t="s">
        <v>546</v>
      </c>
      <c r="B29" s="183" t="s">
        <v>547</v>
      </c>
      <c r="C29" s="146"/>
      <c r="D29" s="146"/>
      <c r="E29" s="146"/>
      <c r="F29" s="146"/>
      <c r="G29" s="112">
        <f>Adat!G207</f>
        <v>0</v>
      </c>
      <c r="H29" s="112">
        <f>Adat!H207</f>
        <v>0</v>
      </c>
      <c r="I29" s="113">
        <f>Adat!I207</f>
        <v>0</v>
      </c>
    </row>
    <row r="30" spans="1:9" ht="18.75" customHeight="1">
      <c r="A30" s="265" t="s">
        <v>481</v>
      </c>
      <c r="B30" s="219" t="s">
        <v>548</v>
      </c>
      <c r="C30" s="219"/>
      <c r="D30" s="219"/>
      <c r="E30" s="219"/>
      <c r="F30" s="219"/>
      <c r="G30" s="221">
        <f>Adat!G208</f>
        <v>0</v>
      </c>
      <c r="H30" s="221">
        <f>Adat!H208</f>
        <v>0</v>
      </c>
      <c r="I30" s="201">
        <f>Adat!I208</f>
        <v>2265</v>
      </c>
    </row>
    <row r="31" spans="1:9" ht="15" customHeight="1">
      <c r="A31" s="223"/>
      <c r="B31" s="224"/>
      <c r="C31" s="224"/>
      <c r="D31" s="224"/>
      <c r="E31" s="224"/>
      <c r="F31" s="285"/>
      <c r="G31" s="192"/>
      <c r="H31" s="192"/>
      <c r="I31" s="192"/>
    </row>
    <row r="32" spans="1:9" ht="15" customHeight="1">
      <c r="A32" s="223"/>
      <c r="B32" s="224"/>
      <c r="C32" s="224"/>
      <c r="D32" s="224"/>
      <c r="E32" s="224"/>
      <c r="F32" s="285"/>
      <c r="G32" s="192"/>
      <c r="H32" s="192"/>
      <c r="I32" s="192"/>
    </row>
    <row r="33" spans="1:9" ht="15" customHeight="1">
      <c r="A33" s="223"/>
      <c r="B33" s="224"/>
      <c r="C33" s="224"/>
      <c r="D33" s="224"/>
      <c r="E33" s="224"/>
      <c r="F33" s="285"/>
      <c r="G33" s="192"/>
      <c r="H33" s="192"/>
      <c r="I33" s="192"/>
    </row>
    <row r="34" spans="1:9" ht="15" customHeight="1">
      <c r="A34" s="223"/>
      <c r="B34" s="224"/>
      <c r="C34" s="224"/>
      <c r="D34" s="224"/>
      <c r="E34" s="224"/>
      <c r="F34" s="285"/>
      <c r="G34" s="192"/>
      <c r="H34" s="192"/>
      <c r="I34" s="192"/>
    </row>
    <row r="35" spans="1:9" ht="15" customHeight="1">
      <c r="A35" s="223"/>
      <c r="B35" s="224"/>
      <c r="C35" s="224"/>
      <c r="D35" s="224"/>
      <c r="E35" s="224"/>
      <c r="F35" s="285"/>
      <c r="G35" s="192"/>
      <c r="H35" s="192"/>
      <c r="I35" s="192"/>
    </row>
    <row r="36" spans="1:3" ht="15" customHeight="1">
      <c r="A36" s="82" t="str">
        <f>Adat!$E$16</f>
        <v>Budapest, 2012. május 18.</v>
      </c>
      <c r="B36" s="82"/>
      <c r="C36" s="82"/>
    </row>
    <row r="37" ht="15" customHeight="1"/>
    <row r="38" spans="7:9" ht="15" customHeight="1">
      <c r="G38" s="825" t="s">
        <v>391</v>
      </c>
      <c r="H38" s="825"/>
      <c r="I38" s="825"/>
    </row>
    <row r="39" spans="7:9" ht="15" customHeight="1">
      <c r="G39" s="812" t="s">
        <v>392</v>
      </c>
      <c r="H39" s="812"/>
      <c r="I39" s="812"/>
    </row>
    <row r="40" spans="1:9" ht="15" customHeight="1">
      <c r="A40" s="9"/>
      <c r="B40" s="9"/>
      <c r="C40" s="9"/>
      <c r="D40" s="9"/>
      <c r="E40" s="9"/>
      <c r="G40" s="273"/>
      <c r="H40" s="273"/>
      <c r="I40" s="273"/>
    </row>
    <row r="43" spans="1:9" ht="15">
      <c r="A43" s="9" t="str">
        <f>CONCATENATE(Adat!$A$11," ",Adat!$E$11)</f>
        <v>Statisztikai számjel: 23599714-8412-572-13</v>
      </c>
      <c r="B43" s="9"/>
      <c r="C43" s="9"/>
      <c r="D43" s="9"/>
      <c r="E43" s="9"/>
      <c r="G43" s="823">
        <f>IF(Adat!$E$21=1,Adat!$A$23,"")</f>
      </c>
      <c r="H43" s="823"/>
      <c r="I43" s="823"/>
    </row>
    <row r="44" spans="1:9" ht="12.75" customHeight="1">
      <c r="A44" s="9" t="str">
        <f>CONCATENATE(Adat!$A$12,"    ",Adat!$E$12)</f>
        <v>Cégjegyzék szám:    13-09-151770</v>
      </c>
      <c r="B44" s="9"/>
      <c r="C44" s="9"/>
      <c r="D44" s="9"/>
      <c r="E44" s="9"/>
      <c r="G44" s="87"/>
      <c r="H44" s="87"/>
      <c r="I44" s="87"/>
    </row>
    <row r="45" spans="1:5" ht="12.75" customHeight="1">
      <c r="A45" s="89"/>
      <c r="B45" s="31"/>
      <c r="C45" s="31"/>
      <c r="D45" s="31"/>
      <c r="E45" s="31"/>
    </row>
    <row r="46" spans="1:8" ht="12.75" customHeight="1">
      <c r="A46" s="90" t="str">
        <f>Adat!$E$13</f>
        <v>Magyar Alkotóművészeti Közhasznú Nonprofit KFT</v>
      </c>
      <c r="B46" s="90"/>
      <c r="C46" s="90"/>
      <c r="D46" s="90"/>
      <c r="E46" s="90"/>
      <c r="F46" s="90"/>
      <c r="H46" s="91" t="str">
        <f>CONCATENATE(Adat!$E$17,". ",(IF(Adat!$E$18="","december 31.",Adat!$E$18)))</f>
        <v>2011. 1</v>
      </c>
    </row>
    <row r="47" spans="1:9" ht="15" customHeight="1">
      <c r="A47" s="819" t="s">
        <v>447</v>
      </c>
      <c r="B47" s="819"/>
      <c r="C47" s="819"/>
      <c r="D47" s="819"/>
      <c r="E47" s="819"/>
      <c r="F47" s="819"/>
      <c r="G47" s="819"/>
      <c r="H47" s="819"/>
      <c r="I47" s="819"/>
    </row>
    <row r="48" spans="1:9" ht="15" customHeight="1">
      <c r="A48" s="822" t="s">
        <v>549</v>
      </c>
      <c r="B48" s="822"/>
      <c r="C48" s="822"/>
      <c r="D48" s="822"/>
      <c r="E48" s="822"/>
      <c r="F48" s="822"/>
      <c r="G48" s="822"/>
      <c r="H48" s="822"/>
      <c r="I48" s="822"/>
    </row>
    <row r="49" spans="1:9" ht="15" customHeight="1">
      <c r="A49" s="820" t="s">
        <v>550</v>
      </c>
      <c r="B49" s="820"/>
      <c r="C49" s="820"/>
      <c r="D49" s="820"/>
      <c r="E49" s="820"/>
      <c r="F49" s="820"/>
      <c r="G49" s="820"/>
      <c r="H49" s="820"/>
      <c r="I49" s="820"/>
    </row>
    <row r="50" spans="8:9" ht="15" customHeight="1">
      <c r="H50" s="92" t="s">
        <v>401</v>
      </c>
      <c r="I50" s="92"/>
    </row>
    <row r="51" spans="1:9" ht="33.75">
      <c r="A51" s="93" t="s">
        <v>450</v>
      </c>
      <c r="B51" s="815" t="s">
        <v>403</v>
      </c>
      <c r="C51" s="815"/>
      <c r="D51" s="815"/>
      <c r="E51" s="815"/>
      <c r="F51" s="815"/>
      <c r="G51" s="94" t="s">
        <v>60</v>
      </c>
      <c r="H51" s="96" t="s">
        <v>61</v>
      </c>
      <c r="I51" s="97" t="s">
        <v>62</v>
      </c>
    </row>
    <row r="52" spans="1:9" ht="12" customHeight="1">
      <c r="A52" s="98" t="s">
        <v>404</v>
      </c>
      <c r="B52" s="816" t="s">
        <v>405</v>
      </c>
      <c r="C52" s="816"/>
      <c r="D52" s="816"/>
      <c r="E52" s="816"/>
      <c r="F52" s="816"/>
      <c r="G52" s="99" t="s">
        <v>406</v>
      </c>
      <c r="H52" s="99" t="s">
        <v>407</v>
      </c>
      <c r="I52" s="101" t="s">
        <v>408</v>
      </c>
    </row>
    <row r="53" spans="1:9" ht="16.5" customHeight="1">
      <c r="A53" s="225" t="s">
        <v>79</v>
      </c>
      <c r="B53" s="226" t="s">
        <v>484</v>
      </c>
      <c r="C53" s="227"/>
      <c r="D53" s="228"/>
      <c r="E53" s="229"/>
      <c r="F53" s="230"/>
      <c r="G53" s="208">
        <f>Adat!G209</f>
        <v>0</v>
      </c>
      <c r="H53" s="208">
        <f>Adat!H209</f>
        <v>0</v>
      </c>
      <c r="I53" s="209">
        <f>Adat!I209</f>
        <v>0</v>
      </c>
    </row>
    <row r="54" spans="1:9" ht="16.5" customHeight="1">
      <c r="A54" s="178" t="s">
        <v>551</v>
      </c>
      <c r="B54" s="232" t="s">
        <v>486</v>
      </c>
      <c r="C54" s="180"/>
      <c r="D54" s="180"/>
      <c r="E54" s="180"/>
      <c r="F54" s="233"/>
      <c r="G54" s="208">
        <f>Adat!G210</f>
        <v>0</v>
      </c>
      <c r="H54" s="208">
        <f>Adat!H210</f>
        <v>0</v>
      </c>
      <c r="I54" s="209">
        <f>Adat!I210</f>
        <v>0</v>
      </c>
    </row>
    <row r="55" spans="1:9" ht="16.5" customHeight="1">
      <c r="A55" s="108" t="s">
        <v>81</v>
      </c>
      <c r="B55" s="236" t="s">
        <v>487</v>
      </c>
      <c r="C55" s="237"/>
      <c r="D55" s="237"/>
      <c r="E55" s="237"/>
      <c r="F55" s="238"/>
      <c r="G55" s="208">
        <f>Adat!G211</f>
        <v>0</v>
      </c>
      <c r="H55" s="208">
        <f>Adat!H211</f>
        <v>0</v>
      </c>
      <c r="I55" s="209">
        <f>Adat!I211</f>
        <v>0</v>
      </c>
    </row>
    <row r="56" spans="1:9" ht="16.5" customHeight="1">
      <c r="A56" s="108" t="s">
        <v>552</v>
      </c>
      <c r="B56" s="114" t="s">
        <v>489</v>
      </c>
      <c r="C56" s="186"/>
      <c r="D56" s="110"/>
      <c r="E56" s="110"/>
      <c r="F56" s="111"/>
      <c r="G56" s="208">
        <f>Adat!G212</f>
        <v>0</v>
      </c>
      <c r="H56" s="208">
        <f>Adat!H212</f>
        <v>0</v>
      </c>
      <c r="I56" s="209">
        <f>Adat!I212</f>
        <v>0</v>
      </c>
    </row>
    <row r="57" spans="1:9" ht="16.5" customHeight="1">
      <c r="A57" s="108" t="s">
        <v>83</v>
      </c>
      <c r="B57" s="239" t="s">
        <v>490</v>
      </c>
      <c r="C57" s="240"/>
      <c r="D57" s="190"/>
      <c r="E57" s="190"/>
      <c r="F57" s="241"/>
      <c r="G57" s="208">
        <f>Adat!G213</f>
        <v>0</v>
      </c>
      <c r="H57" s="208">
        <f>Adat!H213</f>
        <v>0</v>
      </c>
      <c r="I57" s="209">
        <f>Adat!I213</f>
        <v>0</v>
      </c>
    </row>
    <row r="58" spans="1:9" ht="16.5" customHeight="1">
      <c r="A58" s="108" t="s">
        <v>553</v>
      </c>
      <c r="B58" s="242" t="s">
        <v>492</v>
      </c>
      <c r="C58" s="146"/>
      <c r="D58" s="146"/>
      <c r="E58" s="146"/>
      <c r="F58" s="147"/>
      <c r="G58" s="208">
        <f>Adat!G214</f>
        <v>0</v>
      </c>
      <c r="H58" s="208">
        <f>Adat!H214</f>
        <v>0</v>
      </c>
      <c r="I58" s="209">
        <f>Adat!I214</f>
        <v>0</v>
      </c>
    </row>
    <row r="59" spans="1:9" ht="16.5" customHeight="1">
      <c r="A59" s="108" t="s">
        <v>85</v>
      </c>
      <c r="B59" s="239" t="s">
        <v>493</v>
      </c>
      <c r="C59" s="240"/>
      <c r="D59" s="190"/>
      <c r="E59" s="190"/>
      <c r="F59" s="241"/>
      <c r="G59" s="208">
        <f>Adat!G215</f>
        <v>0</v>
      </c>
      <c r="H59" s="208">
        <f>Adat!H215</f>
        <v>0</v>
      </c>
      <c r="I59" s="209">
        <f>Adat!I215</f>
        <v>0</v>
      </c>
    </row>
    <row r="60" spans="1:9" ht="16.5" customHeight="1">
      <c r="A60" s="108" t="s">
        <v>554</v>
      </c>
      <c r="B60" s="109" t="s">
        <v>495</v>
      </c>
      <c r="C60" s="186"/>
      <c r="D60" s="110"/>
      <c r="E60" s="110"/>
      <c r="F60" s="111"/>
      <c r="G60" s="208">
        <f>Adat!G216</f>
        <v>0</v>
      </c>
      <c r="H60" s="208">
        <f>Adat!H216</f>
        <v>0</v>
      </c>
      <c r="I60" s="209">
        <f>Adat!I216</f>
        <v>0</v>
      </c>
    </row>
    <row r="61" spans="1:9" ht="16.5" customHeight="1">
      <c r="A61" s="108">
        <v>13</v>
      </c>
      <c r="B61" s="239" t="s">
        <v>496</v>
      </c>
      <c r="C61" s="240"/>
      <c r="D61" s="190"/>
      <c r="E61" s="190"/>
      <c r="F61" s="241"/>
      <c r="G61" s="208">
        <f>Adat!G217</f>
        <v>0</v>
      </c>
      <c r="H61" s="208">
        <f>Adat!H217</f>
        <v>0</v>
      </c>
      <c r="I61" s="209">
        <f>Adat!I217</f>
        <v>0</v>
      </c>
    </row>
    <row r="62" spans="1:9" ht="16.5" customHeight="1">
      <c r="A62" s="210" t="s">
        <v>477</v>
      </c>
      <c r="B62" s="243" t="s">
        <v>498</v>
      </c>
      <c r="C62" s="211"/>
      <c r="D62" s="211"/>
      <c r="E62" s="211"/>
      <c r="F62" s="244"/>
      <c r="G62" s="208">
        <f>Adat!G218</f>
        <v>0</v>
      </c>
      <c r="H62" s="208">
        <f>Adat!H218</f>
        <v>0</v>
      </c>
      <c r="I62" s="209">
        <f>Adat!I218</f>
        <v>0</v>
      </c>
    </row>
    <row r="63" spans="1:9" ht="16.5" customHeight="1">
      <c r="A63" s="108" t="s">
        <v>89</v>
      </c>
      <c r="B63" s="239" t="s">
        <v>499</v>
      </c>
      <c r="C63" s="224"/>
      <c r="D63" s="224"/>
      <c r="E63" s="224"/>
      <c r="F63" s="247"/>
      <c r="G63" s="208">
        <f>Adat!G219</f>
        <v>0</v>
      </c>
      <c r="H63" s="208">
        <f>Adat!H219</f>
        <v>0</v>
      </c>
      <c r="I63" s="209">
        <f>Adat!I219</f>
        <v>0</v>
      </c>
    </row>
    <row r="64" spans="1:9" ht="16.5" customHeight="1">
      <c r="A64" s="108" t="s">
        <v>488</v>
      </c>
      <c r="B64" s="242" t="s">
        <v>501</v>
      </c>
      <c r="C64" s="146"/>
      <c r="D64" s="146"/>
      <c r="E64" s="146"/>
      <c r="F64" s="147"/>
      <c r="G64" s="208">
        <f>Adat!G220</f>
        <v>0</v>
      </c>
      <c r="H64" s="208">
        <f>Adat!H220</f>
        <v>0</v>
      </c>
      <c r="I64" s="209">
        <f>Adat!I220</f>
        <v>0</v>
      </c>
    </row>
    <row r="65" spans="1:9" ht="16.5" customHeight="1">
      <c r="A65" s="108" t="s">
        <v>91</v>
      </c>
      <c r="B65" s="239" t="s">
        <v>502</v>
      </c>
      <c r="C65" s="224"/>
      <c r="D65" s="224"/>
      <c r="E65" s="224"/>
      <c r="F65" s="247"/>
      <c r="G65" s="208">
        <f>Adat!G221</f>
        <v>0</v>
      </c>
      <c r="H65" s="208">
        <f>Adat!H221</f>
        <v>0</v>
      </c>
      <c r="I65" s="209">
        <f>Adat!I221</f>
        <v>0</v>
      </c>
    </row>
    <row r="66" spans="1:9" ht="16.5" customHeight="1">
      <c r="A66" s="108" t="s">
        <v>491</v>
      </c>
      <c r="B66" s="242" t="s">
        <v>504</v>
      </c>
      <c r="C66" s="146"/>
      <c r="D66" s="146"/>
      <c r="E66" s="146"/>
      <c r="F66" s="147"/>
      <c r="G66" s="208">
        <f>Adat!G222</f>
        <v>0</v>
      </c>
      <c r="H66" s="208">
        <f>Adat!H222</f>
        <v>0</v>
      </c>
      <c r="I66" s="209">
        <f>Adat!I222</f>
        <v>0</v>
      </c>
    </row>
    <row r="67" spans="1:9" ht="16.5" customHeight="1">
      <c r="A67" s="108" t="s">
        <v>93</v>
      </c>
      <c r="B67" s="248" t="s">
        <v>505</v>
      </c>
      <c r="C67" s="249"/>
      <c r="D67" s="250"/>
      <c r="E67" s="250"/>
      <c r="F67" s="251"/>
      <c r="G67" s="208">
        <f>Adat!G223</f>
        <v>0</v>
      </c>
      <c r="H67" s="208">
        <f>Adat!H223</f>
        <v>0</v>
      </c>
      <c r="I67" s="209">
        <f>Adat!I223</f>
        <v>0</v>
      </c>
    </row>
    <row r="68" spans="1:9" ht="16.5" customHeight="1">
      <c r="A68" s="108" t="s">
        <v>95</v>
      </c>
      <c r="B68" s="252" t="s">
        <v>506</v>
      </c>
      <c r="C68" s="214"/>
      <c r="D68" s="215"/>
      <c r="E68" s="215"/>
      <c r="F68" s="253"/>
      <c r="G68" s="208">
        <f>Adat!G224</f>
        <v>0</v>
      </c>
      <c r="H68" s="208">
        <f>Adat!H224</f>
        <v>0</v>
      </c>
      <c r="I68" s="209">
        <f>Adat!I224</f>
        <v>0</v>
      </c>
    </row>
    <row r="69" spans="1:9" ht="16.5" customHeight="1">
      <c r="A69" s="210" t="s">
        <v>497</v>
      </c>
      <c r="B69" s="254" t="s">
        <v>508</v>
      </c>
      <c r="C69" s="250"/>
      <c r="D69" s="250"/>
      <c r="E69" s="250"/>
      <c r="F69" s="251"/>
      <c r="G69" s="286">
        <f>Adat!G225</f>
        <v>0</v>
      </c>
      <c r="H69" s="286">
        <f>Adat!H225</f>
        <v>0</v>
      </c>
      <c r="I69" s="287">
        <f>Adat!I225</f>
        <v>0</v>
      </c>
    </row>
    <row r="70" spans="1:9" ht="16.5" customHeight="1">
      <c r="A70" s="210" t="s">
        <v>509</v>
      </c>
      <c r="B70" s="242" t="s">
        <v>510</v>
      </c>
      <c r="C70" s="146"/>
      <c r="D70" s="146"/>
      <c r="E70" s="146"/>
      <c r="F70" s="147"/>
      <c r="G70" s="286">
        <f>Adat!G226</f>
        <v>0</v>
      </c>
      <c r="H70" s="286">
        <f>Adat!H226</f>
        <v>0</v>
      </c>
      <c r="I70" s="287">
        <f>Adat!I226</f>
        <v>0</v>
      </c>
    </row>
    <row r="71" spans="1:9" ht="16.5" customHeight="1">
      <c r="A71" s="210" t="s">
        <v>511</v>
      </c>
      <c r="B71" s="255" t="s">
        <v>512</v>
      </c>
      <c r="C71" s="256"/>
      <c r="D71" s="256"/>
      <c r="E71" s="256"/>
      <c r="F71" s="257"/>
      <c r="G71" s="286">
        <f>Adat!G227</f>
        <v>0</v>
      </c>
      <c r="H71" s="286">
        <f>Adat!H227</f>
        <v>0</v>
      </c>
      <c r="I71" s="287">
        <f>Adat!I227</f>
        <v>0</v>
      </c>
    </row>
    <row r="72" spans="1:9" ht="16.5" customHeight="1">
      <c r="A72" s="210" t="s">
        <v>507</v>
      </c>
      <c r="B72" s="242" t="s">
        <v>514</v>
      </c>
      <c r="C72" s="146"/>
      <c r="D72" s="146"/>
      <c r="E72" s="110"/>
      <c r="F72" s="111"/>
      <c r="G72" s="286">
        <f>Adat!G228</f>
        <v>0</v>
      </c>
      <c r="H72" s="286">
        <f>Adat!H228</f>
        <v>0</v>
      </c>
      <c r="I72" s="287">
        <f>Adat!I228</f>
        <v>0</v>
      </c>
    </row>
    <row r="73" spans="1:9" ht="16.5" customHeight="1">
      <c r="A73" s="210" t="s">
        <v>513</v>
      </c>
      <c r="B73" s="258" t="s">
        <v>516</v>
      </c>
      <c r="C73" s="224"/>
      <c r="D73" s="224"/>
      <c r="E73" s="224"/>
      <c r="F73" s="247"/>
      <c r="G73" s="286">
        <f>Adat!G229</f>
        <v>0</v>
      </c>
      <c r="H73" s="286">
        <f>Adat!H229</f>
        <v>0</v>
      </c>
      <c r="I73" s="287">
        <f>Adat!I229</f>
        <v>0</v>
      </c>
    </row>
    <row r="74" spans="1:9" ht="16.5" customHeight="1">
      <c r="A74" s="173" t="s">
        <v>517</v>
      </c>
      <c r="B74" s="259" t="s">
        <v>518</v>
      </c>
      <c r="C74" s="174"/>
      <c r="D74" s="174"/>
      <c r="E74" s="174"/>
      <c r="F74" s="260"/>
      <c r="G74" s="286">
        <f>Adat!G230</f>
        <v>0</v>
      </c>
      <c r="H74" s="286">
        <f>Adat!H230</f>
        <v>0</v>
      </c>
      <c r="I74" s="287">
        <f>Adat!I230</f>
        <v>0</v>
      </c>
    </row>
    <row r="75" spans="1:9" ht="16.5" customHeight="1">
      <c r="A75" s="261" t="s">
        <v>519</v>
      </c>
      <c r="B75" s="262" t="s">
        <v>520</v>
      </c>
      <c r="C75" s="263"/>
      <c r="D75" s="263"/>
      <c r="E75" s="263"/>
      <c r="F75" s="264"/>
      <c r="G75" s="286">
        <f>Adat!G231</f>
        <v>0</v>
      </c>
      <c r="H75" s="286">
        <f>Adat!H231</f>
        <v>0</v>
      </c>
      <c r="I75" s="287">
        <f>Adat!I231</f>
        <v>0</v>
      </c>
    </row>
    <row r="76" spans="1:9" ht="16.5" customHeight="1">
      <c r="A76" s="210" t="s">
        <v>515</v>
      </c>
      <c r="B76" s="243" t="s">
        <v>522</v>
      </c>
      <c r="C76" s="211"/>
      <c r="D76" s="211"/>
      <c r="E76" s="211"/>
      <c r="F76" s="244"/>
      <c r="G76" s="286">
        <f>Adat!G232</f>
        <v>0</v>
      </c>
      <c r="H76" s="286">
        <f>Adat!H232</f>
        <v>0</v>
      </c>
      <c r="I76" s="287">
        <f>Adat!I232</f>
        <v>0</v>
      </c>
    </row>
    <row r="77" spans="1:9" ht="16.5" customHeight="1">
      <c r="A77" s="210" t="s">
        <v>523</v>
      </c>
      <c r="B77" s="258" t="s">
        <v>524</v>
      </c>
      <c r="C77" s="224"/>
      <c r="D77" s="190"/>
      <c r="E77" s="190"/>
      <c r="F77" s="241"/>
      <c r="G77" s="286">
        <f>Adat!G233</f>
        <v>0</v>
      </c>
      <c r="H77" s="286">
        <f>Adat!H233</f>
        <v>0</v>
      </c>
      <c r="I77" s="287">
        <f>Adat!I233</f>
        <v>0</v>
      </c>
    </row>
    <row r="78" spans="1:9" ht="16.5" customHeight="1">
      <c r="A78" s="108" t="s">
        <v>97</v>
      </c>
      <c r="B78" s="109" t="s">
        <v>525</v>
      </c>
      <c r="C78" s="186"/>
      <c r="D78" s="110"/>
      <c r="E78" s="110"/>
      <c r="F78" s="111"/>
      <c r="G78" s="208">
        <f>Adat!G234</f>
        <v>0</v>
      </c>
      <c r="H78" s="208">
        <f>Adat!H234</f>
        <v>0</v>
      </c>
      <c r="I78" s="209">
        <f>Adat!I234</f>
        <v>0</v>
      </c>
    </row>
    <row r="79" spans="1:9" ht="16.5" customHeight="1">
      <c r="A79" s="108" t="s">
        <v>274</v>
      </c>
      <c r="B79" s="109" t="s">
        <v>526</v>
      </c>
      <c r="C79" s="186"/>
      <c r="D79" s="110"/>
      <c r="E79" s="110"/>
      <c r="F79" s="147"/>
      <c r="G79" s="208">
        <f>Adat!G235</f>
        <v>0</v>
      </c>
      <c r="H79" s="208">
        <f>Adat!H235</f>
        <v>0</v>
      </c>
      <c r="I79" s="209">
        <f>Adat!I235</f>
        <v>0</v>
      </c>
    </row>
    <row r="80" spans="1:9" ht="16.5" customHeight="1">
      <c r="A80" s="265" t="s">
        <v>527</v>
      </c>
      <c r="B80" s="266" t="s">
        <v>555</v>
      </c>
      <c r="C80" s="266"/>
      <c r="D80" s="267"/>
      <c r="E80" s="135"/>
      <c r="F80" s="136"/>
      <c r="G80" s="288">
        <f>Adat!G236</f>
        <v>0</v>
      </c>
      <c r="H80" s="288">
        <f>Adat!H236</f>
        <v>0</v>
      </c>
      <c r="I80" s="289">
        <f>Adat!I236</f>
        <v>0</v>
      </c>
    </row>
    <row r="81" ht="12.75" customHeight="1"/>
    <row r="82" ht="12.75" customHeight="1"/>
    <row r="83" spans="1:3" ht="12.75" customHeight="1">
      <c r="A83" s="82" t="str">
        <f>Adat!$E$16</f>
        <v>Budapest, 2012. május 18.</v>
      </c>
      <c r="B83" s="82"/>
      <c r="C83" s="82"/>
    </row>
    <row r="84" ht="12.75" customHeight="1"/>
    <row r="85" spans="7:9" ht="12.75" customHeight="1">
      <c r="G85" s="817" t="s">
        <v>391</v>
      </c>
      <c r="H85" s="817"/>
      <c r="I85" s="817"/>
    </row>
    <row r="86" spans="7:9" ht="12.75" customHeight="1">
      <c r="G86" s="818" t="s">
        <v>392</v>
      </c>
      <c r="H86" s="818"/>
      <c r="I86" s="818"/>
    </row>
    <row r="87" ht="12.75" customHeight="1"/>
  </sheetData>
  <sheetProtection/>
  <mergeCells count="16">
    <mergeCell ref="B12:F12"/>
    <mergeCell ref="B13:F13"/>
    <mergeCell ref="G38:I38"/>
    <mergeCell ref="G39:I39"/>
    <mergeCell ref="G1:I1"/>
    <mergeCell ref="A7:I7"/>
    <mergeCell ref="A8:I8"/>
    <mergeCell ref="A9:I9"/>
    <mergeCell ref="B51:F51"/>
    <mergeCell ref="B52:F52"/>
    <mergeCell ref="G85:I85"/>
    <mergeCell ref="G86:I86"/>
    <mergeCell ref="G43:I43"/>
    <mergeCell ref="A47:I47"/>
    <mergeCell ref="A48:I48"/>
    <mergeCell ref="A49:I49"/>
  </mergeCells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4"/>
  <sheetViews>
    <sheetView showZeros="0" zoomScalePageLayoutView="0" workbookViewId="0" topLeftCell="A13">
      <selection activeCell="H19" sqref="H19"/>
    </sheetView>
  </sheetViews>
  <sheetFormatPr defaultColWidth="8.796875" defaultRowHeight="15"/>
  <sheetData>
    <row r="1" spans="1:8" ht="15">
      <c r="A1" s="9" t="str">
        <f>CONCATENATE(Adat!A11," ",Adat!E11)</f>
        <v>Statisztikai számjel: 23599714-8412-572-13</v>
      </c>
      <c r="B1" s="9"/>
      <c r="C1" s="9"/>
      <c r="D1" s="9"/>
      <c r="E1" s="9"/>
      <c r="F1" s="823">
        <f>IF(Adat!E21=1,Adat!A23,"")</f>
      </c>
      <c r="G1" s="823"/>
      <c r="H1" s="823"/>
    </row>
    <row r="2" spans="1:8" ht="15">
      <c r="A2" s="9" t="str">
        <f>CONCATENATE(Adat!A12,"    ",Adat!E12)</f>
        <v>Cégjegyzék szám:    13-09-151770</v>
      </c>
      <c r="B2" s="9"/>
      <c r="C2" s="9"/>
      <c r="D2" s="9"/>
      <c r="E2" s="9"/>
      <c r="F2" s="87"/>
      <c r="G2" s="87"/>
      <c r="H2" s="87"/>
    </row>
    <row r="3" spans="1:5" ht="15">
      <c r="A3" s="89"/>
      <c r="B3" s="31"/>
      <c r="C3" s="31"/>
      <c r="D3" s="31"/>
      <c r="E3" s="31"/>
    </row>
    <row r="4" spans="1:11" ht="15">
      <c r="A4" s="90" t="str">
        <f>Adat!$E$13</f>
        <v>Magyar Alkotóművészeti Közhasznú Nonprofit KFT</v>
      </c>
      <c r="B4" s="90"/>
      <c r="C4" s="90"/>
      <c r="D4" s="90"/>
      <c r="E4" s="90"/>
      <c r="F4" s="90"/>
      <c r="G4" s="91" t="str">
        <f>CONCATENATE(Adat!E17,". ",(IF(Adat!E18="","december 31.",Adat!E18)))</f>
        <v>2011. 1</v>
      </c>
      <c r="H4" s="91"/>
      <c r="I4" s="290" t="s">
        <v>556</v>
      </c>
      <c r="J4" s="291"/>
      <c r="K4" s="291"/>
    </row>
    <row r="5" spans="1:11" ht="15.75">
      <c r="A5" s="819" t="s">
        <v>557</v>
      </c>
      <c r="B5" s="819"/>
      <c r="C5" s="819"/>
      <c r="D5" s="819"/>
      <c r="E5" s="819"/>
      <c r="F5" s="819"/>
      <c r="G5" s="819"/>
      <c r="H5" s="819"/>
      <c r="I5" s="292" t="s">
        <v>558</v>
      </c>
      <c r="J5" s="293"/>
      <c r="K5" s="293"/>
    </row>
    <row r="6" spans="1:11" ht="15.75">
      <c r="A6" s="821" t="s">
        <v>399</v>
      </c>
      <c r="B6" s="821"/>
      <c r="C6" s="821"/>
      <c r="D6" s="821"/>
      <c r="E6" s="821"/>
      <c r="F6" s="821"/>
      <c r="G6" s="821"/>
      <c r="H6" s="821"/>
      <c r="I6" s="294" t="s">
        <v>559</v>
      </c>
      <c r="J6" s="295"/>
      <c r="K6" s="295"/>
    </row>
    <row r="7" spans="7:8" ht="15">
      <c r="G7" s="92" t="s">
        <v>401</v>
      </c>
      <c r="H7" s="92"/>
    </row>
    <row r="8" spans="1:10" ht="15">
      <c r="A8" s="93" t="s">
        <v>402</v>
      </c>
      <c r="B8" s="815" t="s">
        <v>403</v>
      </c>
      <c r="C8" s="815"/>
      <c r="D8" s="815"/>
      <c r="E8" s="815"/>
      <c r="F8" s="815"/>
      <c r="G8" s="94" t="s">
        <v>60</v>
      </c>
      <c r="H8" s="296" t="s">
        <v>62</v>
      </c>
      <c r="J8" s="297" t="s">
        <v>560</v>
      </c>
    </row>
    <row r="9" spans="1:10" ht="15">
      <c r="A9" s="298" t="s">
        <v>404</v>
      </c>
      <c r="B9" s="826" t="s">
        <v>405</v>
      </c>
      <c r="C9" s="826"/>
      <c r="D9" s="826"/>
      <c r="E9" s="826"/>
      <c r="F9" s="826"/>
      <c r="G9" s="299" t="s">
        <v>406</v>
      </c>
      <c r="H9" s="300" t="s">
        <v>408</v>
      </c>
      <c r="J9" s="301"/>
    </row>
    <row r="10" spans="1:10" ht="15">
      <c r="A10" s="302" t="s">
        <v>453</v>
      </c>
      <c r="B10" s="103" t="s">
        <v>561</v>
      </c>
      <c r="C10" s="104"/>
      <c r="D10" s="104"/>
      <c r="E10" s="104"/>
      <c r="F10" s="303"/>
      <c r="G10" s="143">
        <f>SUM(G11:G23)</f>
        <v>0</v>
      </c>
      <c r="H10" s="107">
        <f>SUM(H11:H23)</f>
        <v>0</v>
      </c>
      <c r="I10" s="304"/>
      <c r="J10" s="31"/>
    </row>
    <row r="11" spans="1:10" ht="15">
      <c r="A11" s="108" t="s">
        <v>562</v>
      </c>
      <c r="B11" s="109" t="s">
        <v>563</v>
      </c>
      <c r="C11" s="110"/>
      <c r="D11" s="110"/>
      <c r="E11" s="110"/>
      <c r="F11" s="111"/>
      <c r="G11" s="112"/>
      <c r="H11" s="305">
        <f>Adat!I176+J11</f>
        <v>0</v>
      </c>
      <c r="I11" s="306"/>
      <c r="J11" s="307"/>
    </row>
    <row r="12" spans="1:10" ht="15">
      <c r="A12" s="108" t="s">
        <v>564</v>
      </c>
      <c r="B12" s="109" t="s">
        <v>565</v>
      </c>
      <c r="C12" s="110"/>
      <c r="D12" s="110"/>
      <c r="E12" s="110"/>
      <c r="F12" s="111"/>
      <c r="G12" s="112"/>
      <c r="H12" s="305">
        <f>Adat!I150+J12</f>
        <v>0</v>
      </c>
      <c r="I12" s="58"/>
      <c r="J12" s="307"/>
    </row>
    <row r="13" spans="1:10" ht="15">
      <c r="A13" s="108" t="s">
        <v>566</v>
      </c>
      <c r="B13" s="109" t="s">
        <v>567</v>
      </c>
      <c r="C13" s="110"/>
      <c r="D13" s="110"/>
      <c r="E13" s="110"/>
      <c r="F13" s="111"/>
      <c r="G13" s="112"/>
      <c r="H13" s="308">
        <f>J13</f>
        <v>0</v>
      </c>
      <c r="I13" s="58"/>
      <c r="J13" s="309"/>
    </row>
    <row r="14" spans="1:10" ht="15">
      <c r="A14" s="108" t="s">
        <v>568</v>
      </c>
      <c r="B14" s="109" t="s">
        <v>569</v>
      </c>
      <c r="C14" s="110"/>
      <c r="D14" s="110"/>
      <c r="E14" s="110"/>
      <c r="F14" s="111"/>
      <c r="G14" s="112"/>
      <c r="H14" s="310">
        <f>Adat!I94-Adat!G94+J14</f>
        <v>0</v>
      </c>
      <c r="I14" s="58"/>
      <c r="J14" s="311"/>
    </row>
    <row r="15" spans="1:10" ht="15">
      <c r="A15" s="108" t="s">
        <v>570</v>
      </c>
      <c r="B15" s="109" t="s">
        <v>571</v>
      </c>
      <c r="C15" s="110"/>
      <c r="D15" s="110"/>
      <c r="E15" s="110"/>
      <c r="F15" s="111"/>
      <c r="G15" s="112"/>
      <c r="H15" s="308">
        <f>J15</f>
        <v>0</v>
      </c>
      <c r="I15" s="58"/>
      <c r="J15" s="312"/>
    </row>
    <row r="16" spans="1:10" ht="15">
      <c r="A16" s="108" t="s">
        <v>572</v>
      </c>
      <c r="B16" s="109" t="s">
        <v>573</v>
      </c>
      <c r="C16" s="110"/>
      <c r="D16" s="110"/>
      <c r="E16" s="110"/>
      <c r="F16" s="111"/>
      <c r="G16" s="112"/>
      <c r="H16" s="310">
        <f>Adat!I117-Adat!G117+J16</f>
        <v>0</v>
      </c>
      <c r="I16" s="58"/>
      <c r="J16" s="307"/>
    </row>
    <row r="17" spans="1:10" ht="15">
      <c r="A17" s="108" t="s">
        <v>574</v>
      </c>
      <c r="B17" s="109" t="s">
        <v>575</v>
      </c>
      <c r="C17" s="110"/>
      <c r="D17" s="110"/>
      <c r="E17" s="110"/>
      <c r="F17" s="111"/>
      <c r="G17" s="112"/>
      <c r="H17" s="310">
        <f>(Adat!I112-Adat!I117)-(Adat!G112-Adat!G117)+J17</f>
        <v>2265</v>
      </c>
      <c r="I17" s="58"/>
      <c r="J17" s="307"/>
    </row>
    <row r="18" spans="1:10" ht="15">
      <c r="A18" s="108" t="s">
        <v>576</v>
      </c>
      <c r="B18" s="109" t="s">
        <v>577</v>
      </c>
      <c r="C18" s="110"/>
      <c r="D18" s="110"/>
      <c r="E18" s="110"/>
      <c r="F18" s="111"/>
      <c r="G18" s="112"/>
      <c r="H18" s="310">
        <f>Adat!I122-Adat!G122+J18</f>
        <v>167735</v>
      </c>
      <c r="J18" s="307"/>
    </row>
    <row r="19" spans="1:10" ht="15">
      <c r="A19" s="108" t="s">
        <v>578</v>
      </c>
      <c r="B19" s="109" t="s">
        <v>579</v>
      </c>
      <c r="C19" s="110"/>
      <c r="D19" s="110"/>
      <c r="E19" s="110"/>
      <c r="F19" s="111"/>
      <c r="G19" s="112"/>
      <c r="H19" s="310">
        <v>0</v>
      </c>
      <c r="J19" s="313"/>
    </row>
    <row r="20" spans="1:10" ht="15">
      <c r="A20" s="108" t="s">
        <v>81</v>
      </c>
      <c r="B20" s="109" t="s">
        <v>580</v>
      </c>
      <c r="C20" s="110"/>
      <c r="D20" s="110"/>
      <c r="E20" s="110"/>
      <c r="F20" s="111"/>
      <c r="G20" s="112"/>
      <c r="H20" s="310">
        <f>(Adat!G55-Adat!G64-Adat!G74)-(Adat!I55-Adat!I64-Adat!I74)+J20</f>
        <v>-170000</v>
      </c>
      <c r="J20" s="311"/>
    </row>
    <row r="21" spans="1:10" ht="15">
      <c r="A21" s="108" t="s">
        <v>83</v>
      </c>
      <c r="B21" s="109" t="s">
        <v>581</v>
      </c>
      <c r="C21" s="110"/>
      <c r="D21" s="110"/>
      <c r="E21" s="110"/>
      <c r="F21" s="111"/>
      <c r="G21" s="112"/>
      <c r="H21" s="310">
        <f>Adat!G77-Adat!I77</f>
        <v>0</v>
      </c>
      <c r="J21" s="311"/>
    </row>
    <row r="22" spans="1:10" ht="15">
      <c r="A22" s="108" t="s">
        <v>85</v>
      </c>
      <c r="B22" s="109" t="s">
        <v>582</v>
      </c>
      <c r="C22" s="110"/>
      <c r="D22" s="110"/>
      <c r="E22" s="110"/>
      <c r="F22" s="111"/>
      <c r="G22" s="112"/>
      <c r="H22" s="308">
        <v>0</v>
      </c>
      <c r="J22" s="314"/>
    </row>
    <row r="23" spans="1:10" ht="15">
      <c r="A23" s="108" t="s">
        <v>87</v>
      </c>
      <c r="B23" s="109" t="s">
        <v>583</v>
      </c>
      <c r="C23" s="110"/>
      <c r="D23" s="110"/>
      <c r="E23" s="110"/>
      <c r="F23" s="111"/>
      <c r="G23" s="112"/>
      <c r="H23" s="308">
        <f>J23</f>
        <v>0</v>
      </c>
      <c r="J23" s="314"/>
    </row>
    <row r="24" spans="1:9" ht="15">
      <c r="A24" s="210" t="s">
        <v>457</v>
      </c>
      <c r="B24" s="242" t="s">
        <v>584</v>
      </c>
      <c r="C24" s="146"/>
      <c r="D24" s="146"/>
      <c r="E24" s="146"/>
      <c r="F24" s="147"/>
      <c r="G24" s="212">
        <f>SUM(G25:G27)</f>
        <v>0</v>
      </c>
      <c r="H24" s="172">
        <f>SUM(H25:H27)</f>
        <v>0</v>
      </c>
      <c r="I24" s="304"/>
    </row>
    <row r="25" spans="1:10" ht="15">
      <c r="A25" s="108" t="s">
        <v>89</v>
      </c>
      <c r="B25" s="109" t="s">
        <v>585</v>
      </c>
      <c r="C25" s="110"/>
      <c r="D25" s="110"/>
      <c r="E25" s="110"/>
      <c r="F25" s="111"/>
      <c r="G25" s="112"/>
      <c r="H25" s="45"/>
      <c r="J25" s="309"/>
    </row>
    <row r="26" spans="1:10" ht="15">
      <c r="A26" s="108" t="s">
        <v>91</v>
      </c>
      <c r="B26" s="109" t="s">
        <v>586</v>
      </c>
      <c r="C26" s="110"/>
      <c r="D26" s="110"/>
      <c r="E26" s="110"/>
      <c r="F26" s="111"/>
      <c r="G26" s="112"/>
      <c r="H26" s="315"/>
      <c r="J26" s="309"/>
    </row>
    <row r="27" spans="1:10" ht="15">
      <c r="A27" s="108" t="s">
        <v>93</v>
      </c>
      <c r="B27" s="109" t="s">
        <v>587</v>
      </c>
      <c r="C27" s="110"/>
      <c r="D27" s="110"/>
      <c r="E27" s="110"/>
      <c r="F27" s="111"/>
      <c r="G27" s="112"/>
      <c r="H27" s="315"/>
      <c r="J27" s="309"/>
    </row>
    <row r="28" spans="1:9" ht="15">
      <c r="A28" s="210" t="s">
        <v>459</v>
      </c>
      <c r="B28" s="242" t="s">
        <v>588</v>
      </c>
      <c r="C28" s="146"/>
      <c r="D28" s="146"/>
      <c r="E28" s="146"/>
      <c r="F28" s="147"/>
      <c r="G28" s="212">
        <f>SUM(G29:G39)</f>
        <v>0</v>
      </c>
      <c r="H28" s="172">
        <f>SUM(H29:H39)</f>
        <v>500</v>
      </c>
      <c r="I28" s="304"/>
    </row>
    <row r="29" spans="1:10" ht="15">
      <c r="A29" s="108" t="s">
        <v>95</v>
      </c>
      <c r="B29" s="109" t="s">
        <v>589</v>
      </c>
      <c r="C29" s="110"/>
      <c r="D29" s="110"/>
      <c r="E29" s="110"/>
      <c r="F29" s="111"/>
      <c r="G29" s="112"/>
      <c r="H29" s="315">
        <v>500</v>
      </c>
      <c r="J29" s="309"/>
    </row>
    <row r="30" spans="1:10" ht="15">
      <c r="A30" s="120" t="s">
        <v>97</v>
      </c>
      <c r="B30" s="121" t="s">
        <v>590</v>
      </c>
      <c r="C30" s="122"/>
      <c r="D30" s="122"/>
      <c r="E30" s="122"/>
      <c r="F30" s="123"/>
      <c r="G30" s="115"/>
      <c r="H30" s="315">
        <f aca="true" t="shared" si="0" ref="H30:H38">J30</f>
        <v>0</v>
      </c>
      <c r="J30" s="309"/>
    </row>
    <row r="31" spans="1:10" ht="15">
      <c r="A31" s="108" t="s">
        <v>274</v>
      </c>
      <c r="B31" s="316" t="s">
        <v>591</v>
      </c>
      <c r="C31" s="316"/>
      <c r="D31" s="316"/>
      <c r="E31" s="316"/>
      <c r="F31" s="316"/>
      <c r="G31" s="316"/>
      <c r="H31" s="315">
        <f t="shared" si="0"/>
        <v>0</v>
      </c>
      <c r="J31" s="309"/>
    </row>
    <row r="32" spans="1:10" ht="15">
      <c r="A32" s="108" t="s">
        <v>276</v>
      </c>
      <c r="B32" s="316" t="s">
        <v>592</v>
      </c>
      <c r="C32" s="316"/>
      <c r="D32" s="316"/>
      <c r="E32" s="316"/>
      <c r="F32" s="316"/>
      <c r="G32" s="316"/>
      <c r="H32" s="315">
        <f t="shared" si="0"/>
        <v>0</v>
      </c>
      <c r="J32" s="309"/>
    </row>
    <row r="33" spans="1:10" ht="15">
      <c r="A33" s="108" t="s">
        <v>278</v>
      </c>
      <c r="B33" s="316" t="s">
        <v>593</v>
      </c>
      <c r="C33" s="316"/>
      <c r="D33" s="316"/>
      <c r="E33" s="316"/>
      <c r="F33" s="316"/>
      <c r="G33" s="316"/>
      <c r="H33" s="315">
        <f t="shared" si="0"/>
        <v>0</v>
      </c>
      <c r="J33" s="309"/>
    </row>
    <row r="34" spans="1:10" ht="15">
      <c r="A34" s="108" t="s">
        <v>102</v>
      </c>
      <c r="B34" s="316" t="s">
        <v>594</v>
      </c>
      <c r="C34" s="316"/>
      <c r="D34" s="316"/>
      <c r="E34" s="316"/>
      <c r="F34" s="316"/>
      <c r="G34" s="316"/>
      <c r="H34" s="315">
        <f t="shared" si="0"/>
        <v>0</v>
      </c>
      <c r="J34" s="309"/>
    </row>
    <row r="35" spans="1:10" ht="15">
      <c r="A35" s="108" t="s">
        <v>104</v>
      </c>
      <c r="B35" s="121" t="s">
        <v>595</v>
      </c>
      <c r="C35" s="122"/>
      <c r="D35" s="122"/>
      <c r="E35" s="122"/>
      <c r="F35" s="123"/>
      <c r="G35" s="316"/>
      <c r="H35" s="315">
        <f t="shared" si="0"/>
        <v>0</v>
      </c>
      <c r="J35" s="309"/>
    </row>
    <row r="36" spans="1:10" ht="15">
      <c r="A36" s="108" t="s">
        <v>106</v>
      </c>
      <c r="B36" s="316" t="s">
        <v>596</v>
      </c>
      <c r="C36" s="316"/>
      <c r="D36" s="316"/>
      <c r="E36" s="316"/>
      <c r="F36" s="316"/>
      <c r="G36" s="316"/>
      <c r="H36" s="315">
        <f t="shared" si="0"/>
        <v>0</v>
      </c>
      <c r="J36" s="309"/>
    </row>
    <row r="37" spans="1:10" ht="15">
      <c r="A37" s="108" t="s">
        <v>108</v>
      </c>
      <c r="B37" s="252" t="s">
        <v>597</v>
      </c>
      <c r="C37" s="214"/>
      <c r="D37" s="214"/>
      <c r="E37" s="214"/>
      <c r="F37" s="317"/>
      <c r="G37" s="316"/>
      <c r="H37" s="315">
        <f t="shared" si="0"/>
        <v>0</v>
      </c>
      <c r="J37" s="309"/>
    </row>
    <row r="38" spans="1:10" ht="15">
      <c r="A38" s="108" t="s">
        <v>108</v>
      </c>
      <c r="B38" s="316" t="s">
        <v>598</v>
      </c>
      <c r="C38" s="316"/>
      <c r="D38" s="316"/>
      <c r="E38" s="316"/>
      <c r="F38" s="316"/>
      <c r="G38" s="316"/>
      <c r="H38" s="315">
        <f t="shared" si="0"/>
        <v>0</v>
      </c>
      <c r="J38" s="309"/>
    </row>
    <row r="39" spans="1:10" ht="15">
      <c r="A39" s="108" t="s">
        <v>110</v>
      </c>
      <c r="B39" s="316" t="s">
        <v>599</v>
      </c>
      <c r="C39" s="316"/>
      <c r="D39" s="316"/>
      <c r="E39" s="316"/>
      <c r="F39" s="316"/>
      <c r="G39" s="316"/>
      <c r="H39" s="315">
        <f>J39</f>
        <v>0</v>
      </c>
      <c r="J39" s="314"/>
    </row>
    <row r="40" spans="1:10" ht="15">
      <c r="A40" s="265" t="s">
        <v>468</v>
      </c>
      <c r="B40" s="318" t="s">
        <v>600</v>
      </c>
      <c r="C40" s="318"/>
      <c r="D40" s="318"/>
      <c r="E40" s="318"/>
      <c r="F40" s="318"/>
      <c r="G40" s="221">
        <f>G10+G24+G28</f>
        <v>0</v>
      </c>
      <c r="H40" s="201">
        <f>H10+H24+H28</f>
        <v>500</v>
      </c>
      <c r="I40" s="319">
        <f>Adat!I74-Adat!G74</f>
        <v>500</v>
      </c>
      <c r="J40" s="42" t="s">
        <v>601</v>
      </c>
    </row>
    <row r="41" spans="1:10" ht="15">
      <c r="A41" s="58"/>
      <c r="B41" s="58"/>
      <c r="C41" s="58"/>
      <c r="D41" s="58"/>
      <c r="E41" s="58"/>
      <c r="F41" s="58"/>
      <c r="G41" s="58"/>
      <c r="H41" s="58"/>
      <c r="I41" s="319">
        <f>I40-H40</f>
        <v>0</v>
      </c>
      <c r="J41" s="320"/>
    </row>
    <row r="43" spans="1:8" ht="12.75" customHeight="1">
      <c r="A43" s="58" t="s">
        <v>602</v>
      </c>
      <c r="B43" s="58"/>
      <c r="C43" s="58"/>
      <c r="D43" s="58"/>
      <c r="E43" s="304">
        <f>H43</f>
        <v>0</v>
      </c>
      <c r="F43" s="58"/>
      <c r="G43" s="42" t="s">
        <v>603</v>
      </c>
      <c r="H43" s="304">
        <f>Adat!G30-Adat!I30</f>
        <v>0</v>
      </c>
    </row>
    <row r="44" spans="1:8" ht="12.75" customHeight="1">
      <c r="A44" s="58"/>
      <c r="B44" s="58"/>
      <c r="C44" s="58"/>
      <c r="D44" s="58"/>
      <c r="E44" s="58"/>
      <c r="F44" s="58"/>
      <c r="G44" s="42" t="s">
        <v>604</v>
      </c>
      <c r="H44" s="304">
        <f>(Adat!G55-Adat!G74)-(Adat!I55-Adat!I74)</f>
        <v>-170000</v>
      </c>
    </row>
    <row r="45" spans="1:8" ht="12.75" customHeight="1">
      <c r="A45" s="58" t="s">
        <v>605</v>
      </c>
      <c r="B45" s="58"/>
      <c r="C45" s="58"/>
      <c r="D45" s="58"/>
      <c r="E45" s="304">
        <f>H12</f>
        <v>0</v>
      </c>
      <c r="F45" s="58"/>
      <c r="G45" s="42" t="s">
        <v>606</v>
      </c>
      <c r="H45" s="304">
        <f>Adat!G77-Adat!I77</f>
        <v>0</v>
      </c>
    </row>
    <row r="46" spans="1:8" ht="12.75" customHeight="1">
      <c r="A46" s="58" t="s">
        <v>607</v>
      </c>
      <c r="B46" s="58"/>
      <c r="C46" s="58"/>
      <c r="D46" s="58"/>
      <c r="E46" s="304"/>
      <c r="F46" s="58"/>
      <c r="G46" s="42"/>
      <c r="H46" s="58"/>
    </row>
    <row r="47" spans="1:8" ht="12.75" customHeight="1">
      <c r="A47" s="58" t="s">
        <v>608</v>
      </c>
      <c r="B47" s="58"/>
      <c r="C47" s="58"/>
      <c r="D47" s="58"/>
      <c r="E47" s="304"/>
      <c r="F47" s="58"/>
      <c r="G47" s="42" t="s">
        <v>609</v>
      </c>
      <c r="H47" s="304">
        <f>Adat!I85-Adat!G85</f>
        <v>500</v>
      </c>
    </row>
    <row r="48" spans="1:8" ht="12.75" customHeight="1">
      <c r="A48" s="58" t="s">
        <v>610</v>
      </c>
      <c r="B48" s="58"/>
      <c r="C48" s="58"/>
      <c r="D48" s="58"/>
      <c r="E48" s="304"/>
      <c r="F48" s="58"/>
      <c r="G48" s="42" t="s">
        <v>611</v>
      </c>
      <c r="H48" s="304">
        <f>Adat!I94-Adat!G94</f>
        <v>0</v>
      </c>
    </row>
    <row r="49" spans="1:8" ht="12.75" customHeight="1">
      <c r="A49" s="58"/>
      <c r="B49" s="58"/>
      <c r="C49" s="58"/>
      <c r="D49" s="58" t="s">
        <v>612</v>
      </c>
      <c r="E49" s="304">
        <f>SUM(E43:E48)</f>
        <v>0</v>
      </c>
      <c r="F49" s="58"/>
      <c r="G49" s="42" t="s">
        <v>613</v>
      </c>
      <c r="H49" s="304">
        <f>(Adat!I99+Adat!I103)-(Adat!G99+Adat!G103)</f>
        <v>0</v>
      </c>
    </row>
    <row r="50" spans="1:8" ht="12.75" customHeight="1">
      <c r="A50" s="58"/>
      <c r="B50" s="58"/>
      <c r="C50" s="58"/>
      <c r="D50" s="58"/>
      <c r="E50" s="304"/>
      <c r="F50" s="58"/>
      <c r="G50" s="42" t="s">
        <v>614</v>
      </c>
      <c r="H50" s="304">
        <f>Adat!I112-Adat!G112</f>
        <v>2265</v>
      </c>
    </row>
    <row r="51" spans="1:8" ht="12.75" customHeight="1">
      <c r="A51" s="58"/>
      <c r="B51" s="58"/>
      <c r="C51" s="58"/>
      <c r="D51" s="58"/>
      <c r="E51" s="58"/>
      <c r="F51" s="58"/>
      <c r="G51" s="42" t="s">
        <v>615</v>
      </c>
      <c r="H51" s="304">
        <f>Adat!I122-Adat!G122</f>
        <v>167735</v>
      </c>
    </row>
    <row r="52" spans="1:8" ht="12.75" customHeight="1">
      <c r="A52" s="58"/>
      <c r="B52" s="58"/>
      <c r="C52" s="58"/>
      <c r="D52" s="58"/>
      <c r="E52" s="58"/>
      <c r="F52" s="42" t="s">
        <v>616</v>
      </c>
      <c r="G52" s="42"/>
      <c r="H52" s="319">
        <f>SUM(H43:H51)</f>
        <v>500</v>
      </c>
    </row>
    <row r="53" spans="1:8" ht="12.75" customHeight="1">
      <c r="A53" s="58"/>
      <c r="B53" s="58"/>
      <c r="C53" s="58"/>
      <c r="D53" s="58"/>
      <c r="E53" s="58"/>
      <c r="F53" s="58"/>
      <c r="G53" s="58"/>
      <c r="H53" s="58"/>
    </row>
    <row r="54" spans="1:8" ht="12.75" customHeight="1">
      <c r="A54" s="58"/>
      <c r="B54" s="58"/>
      <c r="C54" s="58"/>
      <c r="D54" s="58"/>
      <c r="E54" s="42" t="s">
        <v>617</v>
      </c>
      <c r="F54" s="58"/>
      <c r="G54" s="58"/>
      <c r="H54" s="321" t="str">
        <f>IF(H40=H52,"OK","HIBA")</f>
        <v>OK</v>
      </c>
    </row>
  </sheetData>
  <sheetProtection/>
  <mergeCells count="5">
    <mergeCell ref="B9:F9"/>
    <mergeCell ref="F1:H1"/>
    <mergeCell ref="A5:H5"/>
    <mergeCell ref="A6:H6"/>
    <mergeCell ref="B8:F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1"/>
  <sheetViews>
    <sheetView showZeros="0" zoomScalePageLayoutView="0" workbookViewId="0" topLeftCell="A1">
      <selection activeCell="H16" sqref="H16"/>
    </sheetView>
  </sheetViews>
  <sheetFormatPr defaultColWidth="8.796875" defaultRowHeight="15"/>
  <cols>
    <col min="1" max="1" width="31.296875" style="26" customWidth="1"/>
    <col min="2" max="2" width="8.59765625" style="26" customWidth="1"/>
    <col min="3" max="3" width="6.296875" style="26" customWidth="1"/>
    <col min="4" max="4" width="6.3984375" style="26" customWidth="1"/>
    <col min="5" max="5" width="6.19921875" style="26" customWidth="1"/>
    <col min="6" max="6" width="7.69921875" style="26" customWidth="1"/>
    <col min="7" max="7" width="8.19921875" style="26" customWidth="1"/>
    <col min="8" max="8" width="7.69921875" style="26" customWidth="1"/>
    <col min="9" max="9" width="7.296875" style="26" customWidth="1"/>
    <col min="10" max="10" width="6.19921875" style="26" customWidth="1"/>
    <col min="11" max="11" width="7" style="26" customWidth="1"/>
    <col min="12" max="12" width="5.8984375" style="26" customWidth="1"/>
    <col min="13" max="13" width="6.8984375" style="26" customWidth="1"/>
    <col min="14" max="14" width="6.796875" style="26" customWidth="1"/>
    <col min="15" max="16384" width="8.8984375" style="26" customWidth="1"/>
  </cols>
  <sheetData>
    <row r="1" spans="1:2" ht="10.5" customHeight="1">
      <c r="A1" s="42" t="str">
        <f>Adat!$E$13</f>
        <v>Magyar Alkotóművészeti Közhasznú Nonprofit KFT</v>
      </c>
      <c r="B1" s="322"/>
    </row>
    <row r="2" spans="1:12" ht="10.5" customHeight="1">
      <c r="A2" s="42" t="str">
        <f>CONCATENATE("Üzleti év:   ",Adat!$E$17)</f>
        <v>Üzleti év:   2011</v>
      </c>
      <c r="B2" s="322"/>
      <c r="L2" t="s">
        <v>618</v>
      </c>
    </row>
    <row r="3" spans="1:14" ht="10.5" customHeight="1">
      <c r="A3" s="829" t="s">
        <v>619</v>
      </c>
      <c r="B3" s="829"/>
      <c r="C3" s="829"/>
      <c r="D3" s="829"/>
      <c r="E3" s="829"/>
      <c r="F3" s="829"/>
      <c r="G3" s="829"/>
      <c r="H3" s="829"/>
      <c r="I3" s="829"/>
      <c r="J3" s="829"/>
      <c r="K3" s="829"/>
      <c r="L3" s="829"/>
      <c r="M3" s="829"/>
      <c r="N3" s="829"/>
    </row>
    <row r="4" spans="1:14" ht="10.5" customHeight="1">
      <c r="A4" s="829" t="s">
        <v>620</v>
      </c>
      <c r="B4" s="829"/>
      <c r="C4" s="829"/>
      <c r="D4" s="829"/>
      <c r="E4" s="829"/>
      <c r="F4" s="829"/>
      <c r="G4" s="829"/>
      <c r="H4" s="829"/>
      <c r="I4" s="829"/>
      <c r="J4" s="829"/>
      <c r="K4" s="829"/>
      <c r="L4" s="829"/>
      <c r="M4" s="829"/>
      <c r="N4" s="829"/>
    </row>
    <row r="5" spans="1:14" ht="10.5" customHeight="1">
      <c r="A5" s="320"/>
      <c r="B5" s="320"/>
      <c r="C5" s="320"/>
      <c r="D5" s="320"/>
      <c r="E5" s="320"/>
      <c r="F5" s="320"/>
      <c r="G5" s="320"/>
      <c r="H5" s="320"/>
      <c r="I5" s="320"/>
      <c r="J5" s="320"/>
      <c r="M5" s="323" t="s">
        <v>401</v>
      </c>
      <c r="N5" s="323"/>
    </row>
    <row r="6" spans="1:14" ht="10.5" customHeight="1">
      <c r="A6" s="324" t="s">
        <v>621</v>
      </c>
      <c r="B6" s="830" t="s">
        <v>622</v>
      </c>
      <c r="C6" s="830"/>
      <c r="D6" s="830"/>
      <c r="E6" s="830"/>
      <c r="F6" s="830"/>
      <c r="G6" s="831" t="s">
        <v>605</v>
      </c>
      <c r="H6" s="831"/>
      <c r="I6" s="831"/>
      <c r="J6" s="831"/>
      <c r="K6" s="831"/>
      <c r="L6" s="831"/>
      <c r="M6" s="831"/>
      <c r="N6" s="325" t="s">
        <v>623</v>
      </c>
    </row>
    <row r="7" spans="1:14" ht="10.5" customHeight="1">
      <c r="A7" s="326"/>
      <c r="B7" s="327" t="s">
        <v>624</v>
      </c>
      <c r="C7" s="328" t="s">
        <v>625</v>
      </c>
      <c r="D7" s="328" t="s">
        <v>626</v>
      </c>
      <c r="E7" s="328" t="s">
        <v>627</v>
      </c>
      <c r="F7" s="329" t="s">
        <v>628</v>
      </c>
      <c r="G7" s="327" t="s">
        <v>624</v>
      </c>
      <c r="H7" s="827" t="s">
        <v>629</v>
      </c>
      <c r="I7" s="827"/>
      <c r="J7" s="827"/>
      <c r="K7" s="328" t="s">
        <v>626</v>
      </c>
      <c r="L7" s="328" t="s">
        <v>627</v>
      </c>
      <c r="M7" s="828" t="s">
        <v>628</v>
      </c>
      <c r="N7" s="828"/>
    </row>
    <row r="8" spans="1:14" ht="10.5" customHeight="1">
      <c r="A8" s="326"/>
      <c r="B8" s="327"/>
      <c r="C8" s="328"/>
      <c r="D8" s="328"/>
      <c r="E8" s="328"/>
      <c r="F8" s="329"/>
      <c r="G8" s="327"/>
      <c r="H8" s="328" t="s">
        <v>630</v>
      </c>
      <c r="I8" s="328" t="s">
        <v>631</v>
      </c>
      <c r="J8" s="828" t="s">
        <v>632</v>
      </c>
      <c r="K8" s="828"/>
      <c r="L8" s="828"/>
      <c r="M8" s="828"/>
      <c r="N8" s="828"/>
    </row>
    <row r="9" spans="1:14" ht="10.5" customHeight="1">
      <c r="A9" s="330"/>
      <c r="B9" s="331"/>
      <c r="C9" s="332"/>
      <c r="D9" s="332"/>
      <c r="E9" s="332"/>
      <c r="F9" s="333"/>
      <c r="G9" s="331"/>
      <c r="H9" s="332"/>
      <c r="I9" s="332"/>
      <c r="J9" s="332"/>
      <c r="K9" s="332"/>
      <c r="L9" s="332"/>
      <c r="M9" s="334"/>
      <c r="N9" s="335"/>
    </row>
    <row r="10" spans="1:14" ht="10.5" customHeight="1">
      <c r="A10" s="336" t="s">
        <v>633</v>
      </c>
      <c r="B10" s="337"/>
      <c r="C10" s="338"/>
      <c r="D10" s="338"/>
      <c r="E10" s="338"/>
      <c r="F10" s="339">
        <f aca="true" t="shared" si="0" ref="F10:F36">B10+C10-D10+E10</f>
        <v>0</v>
      </c>
      <c r="G10" s="340"/>
      <c r="H10" s="341"/>
      <c r="I10" s="341"/>
      <c r="J10" s="341"/>
      <c r="K10" s="341"/>
      <c r="L10" s="341"/>
      <c r="M10" s="342">
        <f>G10+H10+I10+J10-K10+L10</f>
        <v>0</v>
      </c>
      <c r="N10" s="343">
        <f>F10-M10</f>
        <v>0</v>
      </c>
    </row>
    <row r="11" spans="1:14" ht="10.5" customHeight="1">
      <c r="A11" s="336"/>
      <c r="B11" s="344"/>
      <c r="C11" s="345"/>
      <c r="D11" s="345"/>
      <c r="E11" s="345"/>
      <c r="F11" s="346"/>
      <c r="G11" s="344"/>
      <c r="H11" s="345"/>
      <c r="I11" s="345"/>
      <c r="J11" s="345"/>
      <c r="K11" s="345"/>
      <c r="L11" s="345"/>
      <c r="M11" s="347"/>
      <c r="N11" s="348"/>
    </row>
    <row r="12" spans="1:14" ht="10.5" customHeight="1">
      <c r="A12" s="336" t="s">
        <v>634</v>
      </c>
      <c r="B12" s="344"/>
      <c r="C12" s="345"/>
      <c r="D12" s="345"/>
      <c r="E12" s="345"/>
      <c r="F12" s="346">
        <f t="shared" si="0"/>
        <v>0</v>
      </c>
      <c r="G12" s="344"/>
      <c r="H12" s="345"/>
      <c r="I12" s="345"/>
      <c r="J12" s="345"/>
      <c r="K12" s="345"/>
      <c r="L12" s="345"/>
      <c r="M12" s="347">
        <f>G12+H12+I12+J12-K12+L12</f>
        <v>0</v>
      </c>
      <c r="N12" s="348">
        <f>F12-M12</f>
        <v>0</v>
      </c>
    </row>
    <row r="13" spans="1:14" ht="10.5" customHeight="1">
      <c r="A13" s="336"/>
      <c r="B13" s="344"/>
      <c r="C13" s="345"/>
      <c r="D13" s="345"/>
      <c r="E13" s="345"/>
      <c r="F13" s="346"/>
      <c r="G13" s="344"/>
      <c r="H13" s="345"/>
      <c r="I13" s="345"/>
      <c r="J13" s="345"/>
      <c r="K13" s="345"/>
      <c r="L13" s="345"/>
      <c r="M13" s="347"/>
      <c r="N13" s="348"/>
    </row>
    <row r="14" spans="1:14" ht="10.5" customHeight="1">
      <c r="A14" s="336" t="s">
        <v>635</v>
      </c>
      <c r="B14" s="344"/>
      <c r="C14" s="345"/>
      <c r="D14" s="345"/>
      <c r="E14" s="345"/>
      <c r="F14" s="346">
        <f t="shared" si="0"/>
        <v>0</v>
      </c>
      <c r="G14" s="344"/>
      <c r="H14" s="345"/>
      <c r="I14" s="345"/>
      <c r="J14" s="345"/>
      <c r="K14" s="345"/>
      <c r="L14" s="345"/>
      <c r="M14" s="347">
        <f>G14+H14+I14+J14-K14+L14</f>
        <v>0</v>
      </c>
      <c r="N14" s="348">
        <f>F14-M14</f>
        <v>0</v>
      </c>
    </row>
    <row r="15" spans="1:14" ht="10.5" customHeight="1">
      <c r="A15" s="336"/>
      <c r="B15" s="344"/>
      <c r="C15" s="345"/>
      <c r="D15" s="345"/>
      <c r="E15" s="345"/>
      <c r="F15" s="346"/>
      <c r="G15" s="344"/>
      <c r="H15" s="345"/>
      <c r="I15" s="345"/>
      <c r="J15" s="345"/>
      <c r="K15" s="345"/>
      <c r="L15" s="345"/>
      <c r="M15" s="347"/>
      <c r="N15" s="348"/>
    </row>
    <row r="16" spans="1:14" ht="10.5" customHeight="1">
      <c r="A16" s="336" t="s">
        <v>636</v>
      </c>
      <c r="B16" s="344"/>
      <c r="C16" s="345"/>
      <c r="D16" s="345"/>
      <c r="E16" s="345"/>
      <c r="F16" s="346">
        <f t="shared" si="0"/>
        <v>0</v>
      </c>
      <c r="G16" s="344"/>
      <c r="H16" s="345"/>
      <c r="I16" s="345"/>
      <c r="J16" s="345"/>
      <c r="K16" s="345"/>
      <c r="L16" s="345"/>
      <c r="M16" s="347">
        <f>G16+H16+I16+J16-K16+L16</f>
        <v>0</v>
      </c>
      <c r="N16" s="348">
        <f>F16-M16</f>
        <v>0</v>
      </c>
    </row>
    <row r="17" spans="1:14" ht="10.5" customHeight="1">
      <c r="A17" s="336"/>
      <c r="B17" s="344"/>
      <c r="C17" s="345"/>
      <c r="D17" s="345"/>
      <c r="E17" s="345"/>
      <c r="F17" s="346"/>
      <c r="G17" s="344"/>
      <c r="H17" s="345"/>
      <c r="I17" s="345"/>
      <c r="J17" s="345"/>
      <c r="K17" s="345"/>
      <c r="L17" s="345"/>
      <c r="M17" s="347"/>
      <c r="N17" s="348"/>
    </row>
    <row r="18" spans="1:14" ht="10.5" customHeight="1">
      <c r="A18" s="336" t="s">
        <v>637</v>
      </c>
      <c r="B18" s="344"/>
      <c r="C18" s="345"/>
      <c r="D18" s="345"/>
      <c r="E18" s="345"/>
      <c r="F18" s="346">
        <f t="shared" si="0"/>
        <v>0</v>
      </c>
      <c r="G18" s="344"/>
      <c r="H18" s="345"/>
      <c r="I18" s="345"/>
      <c r="J18" s="345"/>
      <c r="K18" s="345"/>
      <c r="L18" s="345"/>
      <c r="M18" s="347">
        <f>G18+H18+I18+J18-K18+L18</f>
        <v>0</v>
      </c>
      <c r="N18" s="348">
        <f>F18-M18</f>
        <v>0</v>
      </c>
    </row>
    <row r="19" spans="1:14" ht="10.5" customHeight="1">
      <c r="A19" s="336"/>
      <c r="B19" s="344"/>
      <c r="C19" s="345"/>
      <c r="D19" s="345"/>
      <c r="E19" s="345"/>
      <c r="F19" s="346"/>
      <c r="G19" s="344"/>
      <c r="H19" s="345"/>
      <c r="I19" s="345"/>
      <c r="J19" s="345"/>
      <c r="K19" s="345"/>
      <c r="L19" s="345"/>
      <c r="M19" s="347"/>
      <c r="N19" s="348"/>
    </row>
    <row r="20" spans="1:14" ht="10.5" customHeight="1">
      <c r="A20" s="349" t="s">
        <v>638</v>
      </c>
      <c r="B20" s="349"/>
      <c r="C20" s="350"/>
      <c r="D20" s="350"/>
      <c r="E20" s="350"/>
      <c r="F20" s="351">
        <f t="shared" si="0"/>
        <v>0</v>
      </c>
      <c r="G20" s="349"/>
      <c r="H20" s="350"/>
      <c r="I20" s="350"/>
      <c r="J20" s="350"/>
      <c r="K20" s="350"/>
      <c r="L20" s="350"/>
      <c r="M20" s="351">
        <f>G20+H20+I20+J20-K20+L20</f>
        <v>0</v>
      </c>
      <c r="N20" s="352">
        <f>F20-M20</f>
        <v>0</v>
      </c>
    </row>
    <row r="21" spans="1:14" ht="10.5" customHeight="1">
      <c r="A21" s="353"/>
      <c r="B21" s="353"/>
      <c r="C21" s="354"/>
      <c r="D21" s="354"/>
      <c r="E21" s="354"/>
      <c r="F21" s="355"/>
      <c r="G21" s="353"/>
      <c r="H21" s="354"/>
      <c r="I21" s="354"/>
      <c r="J21" s="354"/>
      <c r="K21" s="354"/>
      <c r="L21" s="354"/>
      <c r="M21" s="355"/>
      <c r="N21" s="356"/>
    </row>
    <row r="22" spans="1:14" ht="10.5" customHeight="1">
      <c r="A22" s="336" t="s">
        <v>639</v>
      </c>
      <c r="B22" s="344"/>
      <c r="C22" s="345"/>
      <c r="D22" s="345"/>
      <c r="E22" s="345"/>
      <c r="F22" s="346">
        <f t="shared" si="0"/>
        <v>0</v>
      </c>
      <c r="G22" s="344"/>
      <c r="H22" s="345"/>
      <c r="I22" s="345"/>
      <c r="J22" s="345"/>
      <c r="K22" s="345"/>
      <c r="L22" s="345"/>
      <c r="M22" s="347">
        <f>G22+H22+I22+J22-K22+L22</f>
        <v>0</v>
      </c>
      <c r="N22" s="357">
        <f>F22-M22</f>
        <v>0</v>
      </c>
    </row>
    <row r="23" spans="1:14" ht="10.5" customHeight="1">
      <c r="A23" s="349"/>
      <c r="B23" s="358"/>
      <c r="C23" s="359"/>
      <c r="D23" s="359"/>
      <c r="E23" s="359"/>
      <c r="F23" s="360"/>
      <c r="G23" s="358"/>
      <c r="H23" s="359"/>
      <c r="I23" s="359"/>
      <c r="J23" s="359"/>
      <c r="K23" s="359"/>
      <c r="L23" s="359"/>
      <c r="M23" s="361"/>
      <c r="N23" s="362"/>
    </row>
    <row r="24" spans="1:14" ht="10.5" customHeight="1">
      <c r="A24" s="363" t="s">
        <v>640</v>
      </c>
      <c r="B24" s="340">
        <f>SUM(B10:B23)</f>
        <v>0</v>
      </c>
      <c r="C24" s="364">
        <f aca="true" t="shared" si="1" ref="C24:N24">SUM(C10:C23)</f>
        <v>0</v>
      </c>
      <c r="D24" s="364">
        <f t="shared" si="1"/>
        <v>0</v>
      </c>
      <c r="E24" s="364">
        <f t="shared" si="1"/>
        <v>0</v>
      </c>
      <c r="F24" s="365">
        <f t="shared" si="1"/>
        <v>0</v>
      </c>
      <c r="G24" s="366">
        <f t="shared" si="1"/>
        <v>0</v>
      </c>
      <c r="H24" s="364">
        <f t="shared" si="1"/>
        <v>0</v>
      </c>
      <c r="I24" s="364">
        <f t="shared" si="1"/>
        <v>0</v>
      </c>
      <c r="J24" s="364">
        <f t="shared" si="1"/>
        <v>0</v>
      </c>
      <c r="K24" s="364">
        <f t="shared" si="1"/>
        <v>0</v>
      </c>
      <c r="L24" s="364">
        <f t="shared" si="1"/>
        <v>0</v>
      </c>
      <c r="M24" s="365">
        <f t="shared" si="1"/>
        <v>0</v>
      </c>
      <c r="N24" s="367">
        <f t="shared" si="1"/>
        <v>0</v>
      </c>
    </row>
    <row r="25" spans="1:14" ht="10.5" customHeight="1">
      <c r="A25" s="368"/>
      <c r="B25" s="369"/>
      <c r="C25" s="370"/>
      <c r="D25" s="370"/>
      <c r="E25" s="370"/>
      <c r="F25" s="371"/>
      <c r="G25" s="372"/>
      <c r="H25" s="370"/>
      <c r="I25" s="370"/>
      <c r="J25" s="370"/>
      <c r="K25" s="370"/>
      <c r="L25" s="370"/>
      <c r="M25" s="371"/>
      <c r="N25" s="373"/>
    </row>
    <row r="26" spans="1:14" ht="10.5" customHeight="1">
      <c r="A26" s="374" t="s">
        <v>641</v>
      </c>
      <c r="B26" s="337"/>
      <c r="C26" s="338"/>
      <c r="D26" s="338"/>
      <c r="E26" s="338"/>
      <c r="F26" s="339">
        <f t="shared" si="0"/>
        <v>0</v>
      </c>
      <c r="G26" s="337"/>
      <c r="H26" s="338"/>
      <c r="I26" s="338"/>
      <c r="J26" s="338"/>
      <c r="K26" s="338"/>
      <c r="L26" s="338"/>
      <c r="M26" s="375">
        <f>G26+H26+I26+J26-K26+L26</f>
        <v>0</v>
      </c>
      <c r="N26" s="357">
        <f>F26-M26</f>
        <v>0</v>
      </c>
    </row>
    <row r="27" spans="1:14" ht="10.5" customHeight="1">
      <c r="A27" s="336"/>
      <c r="B27" s="344"/>
      <c r="C27" s="345"/>
      <c r="D27" s="345"/>
      <c r="E27" s="345"/>
      <c r="F27" s="346"/>
      <c r="G27" s="344"/>
      <c r="H27" s="345"/>
      <c r="I27" s="345"/>
      <c r="J27" s="345"/>
      <c r="K27" s="345"/>
      <c r="L27" s="345"/>
      <c r="M27" s="347"/>
      <c r="N27" s="348"/>
    </row>
    <row r="28" spans="1:14" ht="10.5" customHeight="1">
      <c r="A28" s="336" t="s">
        <v>642</v>
      </c>
      <c r="B28" s="344"/>
      <c r="C28" s="345"/>
      <c r="D28" s="345"/>
      <c r="E28" s="345"/>
      <c r="F28" s="346">
        <f t="shared" si="0"/>
        <v>0</v>
      </c>
      <c r="G28" s="344"/>
      <c r="H28" s="345"/>
      <c r="I28" s="345"/>
      <c r="J28" s="345"/>
      <c r="K28" s="345"/>
      <c r="L28" s="345"/>
      <c r="M28" s="347">
        <f>G28+H28+I28+J28-K28+L28</f>
        <v>0</v>
      </c>
      <c r="N28" s="348">
        <f>F28-M28</f>
        <v>0</v>
      </c>
    </row>
    <row r="29" spans="1:14" ht="10.5" customHeight="1">
      <c r="A29" s="336"/>
      <c r="B29" s="344"/>
      <c r="C29" s="345"/>
      <c r="D29" s="345"/>
      <c r="E29" s="345"/>
      <c r="F29" s="346"/>
      <c r="G29" s="344"/>
      <c r="H29" s="345"/>
      <c r="I29" s="345"/>
      <c r="J29" s="345"/>
      <c r="K29" s="345"/>
      <c r="L29" s="345"/>
      <c r="M29" s="347"/>
      <c r="N29" s="348"/>
    </row>
    <row r="30" spans="1:14" ht="10.5" customHeight="1">
      <c r="A30" s="336" t="s">
        <v>643</v>
      </c>
      <c r="B30" s="344"/>
      <c r="C30" s="345"/>
      <c r="D30" s="345"/>
      <c r="E30" s="345"/>
      <c r="F30" s="346">
        <f t="shared" si="0"/>
        <v>0</v>
      </c>
      <c r="G30" s="344"/>
      <c r="H30" s="345"/>
      <c r="I30" s="345"/>
      <c r="J30" s="345"/>
      <c r="K30" s="345"/>
      <c r="L30" s="345"/>
      <c r="M30" s="347">
        <f>G30+H30+I30+J30-K30+L30</f>
        <v>0</v>
      </c>
      <c r="N30" s="348">
        <f>F30-M30</f>
        <v>0</v>
      </c>
    </row>
    <row r="31" spans="1:14" ht="10.5" customHeight="1">
      <c r="A31" s="336"/>
      <c r="B31" s="344"/>
      <c r="C31" s="345"/>
      <c r="D31" s="345"/>
      <c r="E31" s="345"/>
      <c r="F31" s="346"/>
      <c r="G31" s="344"/>
      <c r="H31" s="345"/>
      <c r="I31" s="345"/>
      <c r="J31" s="345"/>
      <c r="K31" s="345"/>
      <c r="L31" s="345"/>
      <c r="M31" s="347"/>
      <c r="N31" s="348"/>
    </row>
    <row r="32" spans="1:14" ht="10.5" customHeight="1">
      <c r="A32" s="336" t="s">
        <v>644</v>
      </c>
      <c r="B32" s="344"/>
      <c r="C32" s="345"/>
      <c r="D32" s="345"/>
      <c r="E32" s="345"/>
      <c r="F32" s="346">
        <f t="shared" si="0"/>
        <v>0</v>
      </c>
      <c r="G32" s="344"/>
      <c r="H32" s="345"/>
      <c r="I32" s="345"/>
      <c r="J32" s="345"/>
      <c r="K32" s="345"/>
      <c r="L32" s="345"/>
      <c r="M32" s="347">
        <f>G32+H32+I32+J32-K32+L32</f>
        <v>0</v>
      </c>
      <c r="N32" s="348">
        <f>F32-M32</f>
        <v>0</v>
      </c>
    </row>
    <row r="33" spans="1:14" ht="10.5" customHeight="1">
      <c r="A33" s="336"/>
      <c r="B33" s="344"/>
      <c r="C33" s="345"/>
      <c r="D33" s="345"/>
      <c r="E33" s="345"/>
      <c r="F33" s="346"/>
      <c r="G33" s="344"/>
      <c r="H33" s="345"/>
      <c r="I33" s="345"/>
      <c r="J33" s="345"/>
      <c r="K33" s="345"/>
      <c r="L33" s="345"/>
      <c r="M33" s="347"/>
      <c r="N33" s="348"/>
    </row>
    <row r="34" spans="1:14" ht="10.5" customHeight="1">
      <c r="A34" s="336" t="s">
        <v>645</v>
      </c>
      <c r="B34" s="344"/>
      <c r="C34" s="345"/>
      <c r="D34" s="345"/>
      <c r="E34" s="345"/>
      <c r="F34" s="346">
        <f t="shared" si="0"/>
        <v>0</v>
      </c>
      <c r="G34" s="344"/>
      <c r="H34" s="345"/>
      <c r="I34" s="345"/>
      <c r="J34" s="345"/>
      <c r="K34" s="345"/>
      <c r="L34" s="345"/>
      <c r="M34" s="347">
        <f>G34+H34+I34+J34-K34+L34</f>
        <v>0</v>
      </c>
      <c r="N34" s="348">
        <f>F34-M34</f>
        <v>0</v>
      </c>
    </row>
    <row r="35" spans="1:14" ht="10.5" customHeight="1">
      <c r="A35" s="336"/>
      <c r="B35" s="344"/>
      <c r="C35" s="345"/>
      <c r="D35" s="345"/>
      <c r="E35" s="345"/>
      <c r="F35" s="346"/>
      <c r="G35" s="344"/>
      <c r="H35" s="345"/>
      <c r="I35" s="345"/>
      <c r="J35" s="345"/>
      <c r="K35" s="345"/>
      <c r="L35" s="345"/>
      <c r="M35" s="347"/>
      <c r="N35" s="348"/>
    </row>
    <row r="36" spans="1:14" ht="10.5" customHeight="1">
      <c r="A36" s="336" t="s">
        <v>646</v>
      </c>
      <c r="B36" s="344"/>
      <c r="C36" s="345"/>
      <c r="D36" s="345"/>
      <c r="E36" s="345"/>
      <c r="F36" s="346">
        <f t="shared" si="0"/>
        <v>0</v>
      </c>
      <c r="G36" s="344"/>
      <c r="H36" s="345"/>
      <c r="I36" s="345"/>
      <c r="J36" s="345"/>
      <c r="K36" s="345"/>
      <c r="L36" s="345"/>
      <c r="M36" s="347">
        <f>G36+H36+I36+J36-K36+L36</f>
        <v>0</v>
      </c>
      <c r="N36" s="348">
        <f>F36-M36</f>
        <v>0</v>
      </c>
    </row>
    <row r="37" spans="1:14" ht="10.5" customHeight="1">
      <c r="A37" s="349"/>
      <c r="B37" s="358"/>
      <c r="C37" s="359"/>
      <c r="D37" s="359"/>
      <c r="E37" s="359"/>
      <c r="F37" s="360"/>
      <c r="G37" s="358"/>
      <c r="H37" s="359"/>
      <c r="I37" s="359"/>
      <c r="J37" s="359"/>
      <c r="K37" s="359"/>
      <c r="L37" s="359"/>
      <c r="M37" s="361"/>
      <c r="N37" s="362"/>
    </row>
    <row r="38" spans="1:14" ht="10.5" customHeight="1">
      <c r="A38" s="336" t="s">
        <v>647</v>
      </c>
      <c r="B38" s="344"/>
      <c r="C38" s="345"/>
      <c r="D38" s="345"/>
      <c r="E38" s="345"/>
      <c r="F38" s="346">
        <f>B38+C38-D38+E38</f>
        <v>0</v>
      </c>
      <c r="G38" s="344"/>
      <c r="H38" s="345"/>
      <c r="I38" s="345"/>
      <c r="J38" s="345"/>
      <c r="K38" s="345"/>
      <c r="L38" s="345"/>
      <c r="M38" s="347">
        <f>G38+H38+I38+J38-K38+L38</f>
        <v>0</v>
      </c>
      <c r="N38" s="348">
        <f>F38-M38</f>
        <v>0</v>
      </c>
    </row>
    <row r="39" spans="1:14" ht="10.5" customHeight="1">
      <c r="A39" s="349"/>
      <c r="B39" s="358"/>
      <c r="C39" s="359"/>
      <c r="D39" s="359"/>
      <c r="E39" s="359"/>
      <c r="F39" s="360"/>
      <c r="G39" s="358"/>
      <c r="H39" s="359"/>
      <c r="I39" s="359"/>
      <c r="J39" s="359"/>
      <c r="K39" s="359"/>
      <c r="L39" s="359"/>
      <c r="M39" s="361"/>
      <c r="N39" s="362"/>
    </row>
    <row r="40" spans="1:14" ht="10.5" customHeight="1">
      <c r="A40" s="363" t="s">
        <v>648</v>
      </c>
      <c r="B40" s="340">
        <f>SUM(B26:B38)</f>
        <v>0</v>
      </c>
      <c r="C40" s="341">
        <f aca="true" t="shared" si="2" ref="C40:N40">SUM(C26:C38)</f>
        <v>0</v>
      </c>
      <c r="D40" s="341">
        <f t="shared" si="2"/>
        <v>0</v>
      </c>
      <c r="E40" s="341">
        <f t="shared" si="2"/>
        <v>0</v>
      </c>
      <c r="F40" s="376">
        <f t="shared" si="2"/>
        <v>0</v>
      </c>
      <c r="G40" s="377">
        <f t="shared" si="2"/>
        <v>0</v>
      </c>
      <c r="H40" s="341">
        <f t="shared" si="2"/>
        <v>0</v>
      </c>
      <c r="I40" s="341">
        <f t="shared" si="2"/>
        <v>0</v>
      </c>
      <c r="J40" s="341">
        <f t="shared" si="2"/>
        <v>0</v>
      </c>
      <c r="K40" s="341">
        <f t="shared" si="2"/>
        <v>0</v>
      </c>
      <c r="L40" s="341">
        <f t="shared" si="2"/>
        <v>0</v>
      </c>
      <c r="M40" s="342">
        <f t="shared" si="2"/>
        <v>0</v>
      </c>
      <c r="N40" s="343">
        <f t="shared" si="2"/>
        <v>0</v>
      </c>
    </row>
    <row r="41" spans="1:14" ht="10.5" customHeight="1">
      <c r="A41" s="368"/>
      <c r="B41" s="369"/>
      <c r="C41" s="378"/>
      <c r="D41" s="378"/>
      <c r="E41" s="378"/>
      <c r="F41" s="379"/>
      <c r="G41" s="380"/>
      <c r="H41" s="378"/>
      <c r="I41" s="378"/>
      <c r="J41" s="378"/>
      <c r="K41" s="378"/>
      <c r="L41" s="378"/>
      <c r="M41" s="381"/>
      <c r="N41" s="382"/>
    </row>
    <row r="42" spans="1:14" ht="10.5" customHeight="1">
      <c r="A42" s="383" t="s">
        <v>649</v>
      </c>
      <c r="B42" s="384">
        <f>B24+B40</f>
        <v>0</v>
      </c>
      <c r="C42" s="385">
        <f aca="true" t="shared" si="3" ref="C42:N42">C24+C40</f>
        <v>0</v>
      </c>
      <c r="D42" s="385">
        <f t="shared" si="3"/>
        <v>0</v>
      </c>
      <c r="E42" s="385">
        <f t="shared" si="3"/>
        <v>0</v>
      </c>
      <c r="F42" s="386">
        <f t="shared" si="3"/>
        <v>0</v>
      </c>
      <c r="G42" s="387">
        <f t="shared" si="3"/>
        <v>0</v>
      </c>
      <c r="H42" s="385">
        <f t="shared" si="3"/>
        <v>0</v>
      </c>
      <c r="I42" s="385">
        <f t="shared" si="3"/>
        <v>0</v>
      </c>
      <c r="J42" s="385">
        <f t="shared" si="3"/>
        <v>0</v>
      </c>
      <c r="K42" s="385">
        <f t="shared" si="3"/>
        <v>0</v>
      </c>
      <c r="L42" s="385">
        <f t="shared" si="3"/>
        <v>0</v>
      </c>
      <c r="M42" s="388">
        <f t="shared" si="3"/>
        <v>0</v>
      </c>
      <c r="N42" s="389">
        <f t="shared" si="3"/>
        <v>0</v>
      </c>
    </row>
    <row r="44" spans="2:6" ht="10.5" customHeight="1">
      <c r="B44" s="26">
        <v>7212000</v>
      </c>
      <c r="F44" s="26">
        <v>7212000</v>
      </c>
    </row>
    <row r="45" spans="2:13" ht="10.5" customHeight="1">
      <c r="B45" s="26">
        <v>5779000</v>
      </c>
      <c r="F45" s="26">
        <v>5779000</v>
      </c>
      <c r="M45" s="26">
        <v>217322</v>
      </c>
    </row>
    <row r="46" spans="2:13" ht="10.5" customHeight="1">
      <c r="B46" s="26">
        <v>172694000</v>
      </c>
      <c r="F46" s="26">
        <v>191843000</v>
      </c>
      <c r="M46" s="26">
        <v>15883696</v>
      </c>
    </row>
    <row r="47" spans="2:13" ht="10.5" customHeight="1">
      <c r="B47" s="26">
        <v>123075</v>
      </c>
      <c r="F47" s="26">
        <v>123075</v>
      </c>
      <c r="M47" s="26">
        <v>123075</v>
      </c>
    </row>
    <row r="48" spans="2:13" ht="10.5" customHeight="1">
      <c r="B48" s="26">
        <v>125267000</v>
      </c>
      <c r="F48" s="26">
        <v>375577800</v>
      </c>
      <c r="M48" s="26">
        <v>118192646</v>
      </c>
    </row>
    <row r="49" spans="2:13" ht="10.5" customHeight="1">
      <c r="B49" s="26">
        <f>SUM(B44:B48)</f>
        <v>311075075</v>
      </c>
      <c r="F49" s="26">
        <f>SUM(F44:F48)</f>
        <v>580534875</v>
      </c>
      <c r="M49" s="26">
        <f>SUM(M45:M48)</f>
        <v>134416739</v>
      </c>
    </row>
    <row r="50" ht="10.5" customHeight="1">
      <c r="M50" s="26">
        <v>-23719000</v>
      </c>
    </row>
    <row r="51" ht="10.5" customHeight="1">
      <c r="M51" s="26">
        <f>SUM(M49:M50)</f>
        <v>110697739</v>
      </c>
    </row>
  </sheetData>
  <sheetProtection/>
  <mergeCells count="7">
    <mergeCell ref="H7:J7"/>
    <mergeCell ref="M7:N7"/>
    <mergeCell ref="J8:N8"/>
    <mergeCell ref="A3:N3"/>
    <mergeCell ref="A4:N4"/>
    <mergeCell ref="B6:F6"/>
    <mergeCell ref="G6:M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04"/>
  <sheetViews>
    <sheetView showZeros="0" zoomScalePageLayoutView="0" workbookViewId="0" topLeftCell="A25">
      <selection activeCell="A7" sqref="A4:IV7"/>
    </sheetView>
  </sheetViews>
  <sheetFormatPr defaultColWidth="8.796875" defaultRowHeight="15"/>
  <cols>
    <col min="1" max="1" width="5.296875" style="667" customWidth="1"/>
    <col min="2" max="2" width="5.19921875" style="667" customWidth="1"/>
    <col min="3" max="3" width="5.3984375" style="667" customWidth="1"/>
    <col min="4" max="4" width="4" style="667" customWidth="1"/>
    <col min="5" max="5" width="9.796875" style="667" customWidth="1"/>
    <col min="6" max="6" width="8.09765625" style="667" customWidth="1"/>
    <col min="7" max="7" width="9" style="667" customWidth="1"/>
    <col min="8" max="8" width="8.296875" style="667" customWidth="1"/>
    <col min="9" max="9" width="11.59765625" style="667" customWidth="1"/>
    <col min="10" max="10" width="8" style="667" customWidth="1"/>
    <col min="11" max="11" width="7.59765625" style="667" customWidth="1"/>
    <col min="12" max="16384" width="8.8984375" style="667" customWidth="1"/>
  </cols>
  <sheetData>
    <row r="1" spans="1:3" ht="15.75">
      <c r="A1" s="668" t="str">
        <f>Adat!$E$13</f>
        <v>Magyar Alkotóművészeti Közhasznú Nonprofit KFT</v>
      </c>
      <c r="B1" s="669"/>
      <c r="C1" s="669"/>
    </row>
    <row r="2" spans="1:3" ht="15.75">
      <c r="A2" s="668" t="str">
        <f>CONCATENATE("Üzleti év:   ",Adat!$E$17)</f>
        <v>Üzleti év:   2011</v>
      </c>
      <c r="B2" s="669"/>
      <c r="C2" s="668"/>
    </row>
    <row r="3" spans="1:3" ht="15.75">
      <c r="A3" s="668"/>
      <c r="B3" s="669"/>
      <c r="C3" s="668"/>
    </row>
    <row r="4" ht="15.75">
      <c r="I4" s="667" t="s">
        <v>650</v>
      </c>
    </row>
    <row r="5" spans="1:10" ht="15.75">
      <c r="A5" s="670" t="s">
        <v>651</v>
      </c>
      <c r="B5" s="670"/>
      <c r="C5" s="670"/>
      <c r="D5" s="669"/>
      <c r="E5" s="669"/>
      <c r="F5" s="669"/>
      <c r="G5" s="669"/>
      <c r="H5" s="669"/>
      <c r="I5" s="669"/>
      <c r="J5" s="669"/>
    </row>
    <row r="6" spans="1:10" ht="15.75">
      <c r="A6" s="669"/>
      <c r="B6" s="669"/>
      <c r="C6" s="669"/>
      <c r="D6" s="669"/>
      <c r="E6" s="669"/>
      <c r="F6" s="669"/>
      <c r="G6" s="669"/>
      <c r="H6" s="669"/>
      <c r="I6" s="669"/>
      <c r="J6" s="669"/>
    </row>
    <row r="7" spans="1:10" ht="15" customHeight="1">
      <c r="A7" s="669"/>
      <c r="B7" s="669"/>
      <c r="C7" s="669"/>
      <c r="D7" s="669"/>
      <c r="E7" s="669"/>
      <c r="F7" s="669"/>
      <c r="G7" s="669"/>
      <c r="H7" s="669"/>
      <c r="I7" s="671" t="s">
        <v>401</v>
      </c>
      <c r="J7" s="671"/>
    </row>
    <row r="8" spans="1:10" ht="30">
      <c r="A8" s="833" t="s">
        <v>621</v>
      </c>
      <c r="B8" s="833"/>
      <c r="C8" s="833"/>
      <c r="D8" s="833"/>
      <c r="E8" s="833"/>
      <c r="F8" s="834" t="s">
        <v>60</v>
      </c>
      <c r="G8" s="834"/>
      <c r="H8" s="834" t="s">
        <v>62</v>
      </c>
      <c r="I8" s="834"/>
      <c r="J8" s="672" t="s">
        <v>652</v>
      </c>
    </row>
    <row r="9" spans="1:10" ht="30">
      <c r="A9" s="673"/>
      <c r="B9" s="674"/>
      <c r="C9" s="674"/>
      <c r="D9" s="674"/>
      <c r="E9" s="674"/>
      <c r="F9" s="675" t="s">
        <v>653</v>
      </c>
      <c r="G9" s="675" t="s">
        <v>654</v>
      </c>
      <c r="H9" s="675" t="s">
        <v>655</v>
      </c>
      <c r="I9" s="832" t="s">
        <v>654</v>
      </c>
      <c r="J9" s="832"/>
    </row>
    <row r="10" spans="1:10" ht="15.75">
      <c r="A10" s="676"/>
      <c r="B10" s="677"/>
      <c r="C10" s="677"/>
      <c r="D10" s="677"/>
      <c r="E10" s="677"/>
      <c r="F10" s="678"/>
      <c r="G10" s="678"/>
      <c r="H10" s="678"/>
      <c r="I10" s="678"/>
      <c r="J10" s="679"/>
    </row>
    <row r="11" spans="1:10" ht="15.75">
      <c r="A11" s="680" t="s">
        <v>602</v>
      </c>
      <c r="B11" s="681"/>
      <c r="C11" s="681"/>
      <c r="D11" s="681"/>
      <c r="E11" s="682"/>
      <c r="F11" s="683">
        <f>Adat!G30</f>
        <v>0</v>
      </c>
      <c r="G11" s="684">
        <v>0</v>
      </c>
      <c r="H11" s="683">
        <f>Adat!I30</f>
        <v>0</v>
      </c>
      <c r="I11" s="684">
        <f>(H11/H21)*100</f>
        <v>0</v>
      </c>
      <c r="J11" s="685">
        <f>IF(F11=0,"",(H11/F11)*100)</f>
      </c>
    </row>
    <row r="12" spans="1:10" ht="15.75">
      <c r="A12" s="686" t="s">
        <v>656</v>
      </c>
      <c r="B12" s="687"/>
      <c r="C12" s="687"/>
      <c r="D12" s="687"/>
      <c r="E12" s="687"/>
      <c r="F12" s="688">
        <f>Adat!G31</f>
        <v>0</v>
      </c>
      <c r="G12" s="689">
        <v>0</v>
      </c>
      <c r="H12" s="688">
        <f>Adat!I31</f>
        <v>0</v>
      </c>
      <c r="I12" s="689">
        <f>(H12/H21)*100</f>
        <v>0</v>
      </c>
      <c r="J12" s="690">
        <f aca="true" t="shared" si="0" ref="J12:J21">IF(F12=0,"",(H12/F12)*100)</f>
      </c>
    </row>
    <row r="13" spans="1:10" ht="15.75">
      <c r="A13" s="686" t="s">
        <v>657</v>
      </c>
      <c r="B13" s="687"/>
      <c r="C13" s="687"/>
      <c r="D13" s="687"/>
      <c r="E13" s="687"/>
      <c r="F13" s="688">
        <f>Adat!G39</f>
        <v>0</v>
      </c>
      <c r="G13" s="689">
        <v>0</v>
      </c>
      <c r="H13" s="688">
        <f>Adat!I39</f>
        <v>0</v>
      </c>
      <c r="I13" s="689">
        <f>(H13/H21)*100</f>
        <v>0</v>
      </c>
      <c r="J13" s="690">
        <f t="shared" si="0"/>
      </c>
    </row>
    <row r="14" spans="1:10" ht="15.75">
      <c r="A14" s="686" t="s">
        <v>658</v>
      </c>
      <c r="B14" s="687"/>
      <c r="C14" s="687"/>
      <c r="D14" s="687"/>
      <c r="E14" s="687"/>
      <c r="F14" s="688">
        <f>Adat!G47</f>
        <v>0</v>
      </c>
      <c r="G14" s="689">
        <v>0</v>
      </c>
      <c r="H14" s="688">
        <f>Adat!I47</f>
        <v>0</v>
      </c>
      <c r="I14" s="689">
        <f>(H14/H21)*100</f>
        <v>0</v>
      </c>
      <c r="J14" s="690">
        <f t="shared" si="0"/>
      </c>
    </row>
    <row r="15" spans="1:10" ht="15.75">
      <c r="A15" s="691" t="s">
        <v>659</v>
      </c>
      <c r="B15" s="692"/>
      <c r="C15" s="692"/>
      <c r="D15" s="692"/>
      <c r="E15" s="693"/>
      <c r="F15" s="694">
        <f>Adat!G55</f>
        <v>0</v>
      </c>
      <c r="G15" s="695">
        <v>0</v>
      </c>
      <c r="H15" s="694">
        <f>Adat!I55</f>
        <v>170500</v>
      </c>
      <c r="I15" s="695">
        <f>(H15/H21)*100</f>
        <v>100</v>
      </c>
      <c r="J15" s="696">
        <f t="shared" si="0"/>
      </c>
    </row>
    <row r="16" spans="1:10" ht="15.75">
      <c r="A16" s="686" t="s">
        <v>660</v>
      </c>
      <c r="B16" s="687"/>
      <c r="C16" s="687"/>
      <c r="D16" s="687"/>
      <c r="E16" s="687"/>
      <c r="F16" s="688">
        <f>Adat!G56</f>
        <v>0</v>
      </c>
      <c r="G16" s="689">
        <v>0</v>
      </c>
      <c r="H16" s="688">
        <f>Adat!I56</f>
        <v>0</v>
      </c>
      <c r="I16" s="689">
        <f>(H16/H21)*100</f>
        <v>0</v>
      </c>
      <c r="J16" s="690">
        <f t="shared" si="0"/>
      </c>
    </row>
    <row r="17" spans="1:10" ht="15.75">
      <c r="A17" s="686" t="s">
        <v>661</v>
      </c>
      <c r="B17" s="687"/>
      <c r="C17" s="687"/>
      <c r="D17" s="687"/>
      <c r="E17" s="687"/>
      <c r="F17" s="688">
        <f>Adat!G63</f>
        <v>0</v>
      </c>
      <c r="G17" s="689">
        <v>0</v>
      </c>
      <c r="H17" s="688">
        <f>Adat!I63</f>
        <v>170000</v>
      </c>
      <c r="I17" s="689">
        <f>(H17/H21)*100</f>
        <v>99.70674486803519</v>
      </c>
      <c r="J17" s="690">
        <f t="shared" si="0"/>
      </c>
    </row>
    <row r="18" spans="1:10" ht="15.75">
      <c r="A18" s="686" t="s">
        <v>662</v>
      </c>
      <c r="B18" s="687"/>
      <c r="C18" s="687"/>
      <c r="D18" s="687"/>
      <c r="E18" s="687"/>
      <c r="F18" s="688">
        <f>Adat!G69</f>
        <v>0</v>
      </c>
      <c r="G18" s="689">
        <v>0</v>
      </c>
      <c r="H18" s="688">
        <f>Adat!I69</f>
        <v>0</v>
      </c>
      <c r="I18" s="689">
        <f>(H18/H21)*100</f>
        <v>0</v>
      </c>
      <c r="J18" s="690">
        <f t="shared" si="0"/>
      </c>
    </row>
    <row r="19" spans="1:10" ht="15.75">
      <c r="A19" s="686" t="s">
        <v>663</v>
      </c>
      <c r="B19" s="687"/>
      <c r="C19" s="687"/>
      <c r="D19" s="687"/>
      <c r="E19" s="687"/>
      <c r="F19" s="688">
        <f>Adat!G74</f>
        <v>0</v>
      </c>
      <c r="G19" s="689">
        <v>0</v>
      </c>
      <c r="H19" s="688">
        <f>Adat!I74</f>
        <v>500</v>
      </c>
      <c r="I19" s="689">
        <f>(H19/H21)*100</f>
        <v>0.2932551319648094</v>
      </c>
      <c r="J19" s="690">
        <f t="shared" si="0"/>
      </c>
    </row>
    <row r="20" spans="1:10" ht="15.75">
      <c r="A20" s="697" t="s">
        <v>664</v>
      </c>
      <c r="B20" s="698"/>
      <c r="C20" s="698"/>
      <c r="D20" s="698"/>
      <c r="E20" s="699"/>
      <c r="F20" s="694">
        <f>Adat!G77</f>
        <v>0</v>
      </c>
      <c r="G20" s="695">
        <v>0</v>
      </c>
      <c r="H20" s="694">
        <f>Adat!I77</f>
        <v>0</v>
      </c>
      <c r="I20" s="695">
        <f>(H20/H21)*100</f>
        <v>0</v>
      </c>
      <c r="J20" s="696">
        <f t="shared" si="0"/>
      </c>
    </row>
    <row r="21" spans="1:10" ht="15.75">
      <c r="A21" s="700" t="s">
        <v>665</v>
      </c>
      <c r="B21" s="701"/>
      <c r="C21" s="701"/>
      <c r="D21" s="701"/>
      <c r="E21" s="702"/>
      <c r="F21" s="703">
        <f>Adat!G81</f>
        <v>0</v>
      </c>
      <c r="G21" s="704">
        <v>0</v>
      </c>
      <c r="H21" s="703">
        <f>Adat!I81</f>
        <v>170500</v>
      </c>
      <c r="I21" s="704">
        <f>(H21/H21)*100</f>
        <v>100</v>
      </c>
      <c r="J21" s="705">
        <f t="shared" si="0"/>
      </c>
    </row>
    <row r="22" spans="1:10" ht="15.75">
      <c r="A22" s="669"/>
      <c r="B22" s="669"/>
      <c r="C22" s="669"/>
      <c r="D22" s="669"/>
      <c r="E22" s="669"/>
      <c r="F22" s="669"/>
      <c r="G22" s="669"/>
      <c r="H22" s="669"/>
      <c r="I22" s="669"/>
      <c r="J22" s="669"/>
    </row>
    <row r="23" spans="1:10" ht="15.75">
      <c r="A23" s="669"/>
      <c r="B23" s="669"/>
      <c r="C23" s="669"/>
      <c r="D23" s="669"/>
      <c r="E23" s="669"/>
      <c r="F23" s="669"/>
      <c r="G23" s="669"/>
      <c r="H23" s="669"/>
      <c r="I23" s="669"/>
      <c r="J23" s="669"/>
    </row>
    <row r="24" spans="1:10" ht="15.75">
      <c r="A24" s="669"/>
      <c r="B24" s="669"/>
      <c r="C24" s="669"/>
      <c r="D24" s="669"/>
      <c r="E24" s="669"/>
      <c r="F24" s="669"/>
      <c r="G24" s="669"/>
      <c r="H24" s="669"/>
      <c r="I24" s="669"/>
      <c r="J24" s="669"/>
    </row>
    <row r="25" spans="1:10" ht="15.75">
      <c r="A25" s="669"/>
      <c r="B25" s="669"/>
      <c r="C25" s="669"/>
      <c r="D25" s="669"/>
      <c r="E25" s="669"/>
      <c r="F25" s="669"/>
      <c r="G25" s="669"/>
      <c r="H25" s="669"/>
      <c r="I25" s="669"/>
      <c r="J25" s="669"/>
    </row>
    <row r="26" spans="1:10" ht="15.75">
      <c r="A26" s="670" t="s">
        <v>666</v>
      </c>
      <c r="B26" s="670"/>
      <c r="C26" s="670"/>
      <c r="D26" s="669"/>
      <c r="E26" s="669"/>
      <c r="F26" s="669"/>
      <c r="G26" s="669"/>
      <c r="H26" s="669"/>
      <c r="I26" s="669" t="s">
        <v>667</v>
      </c>
      <c r="J26" s="669"/>
    </row>
    <row r="27" spans="1:10" ht="15.75">
      <c r="A27" s="670"/>
      <c r="B27" s="670"/>
      <c r="C27" s="670"/>
      <c r="D27" s="669"/>
      <c r="E27" s="669"/>
      <c r="F27" s="669"/>
      <c r="G27" s="669"/>
      <c r="H27" s="669"/>
      <c r="I27" s="669"/>
      <c r="J27" s="669"/>
    </row>
    <row r="28" spans="1:10" ht="15" customHeight="1">
      <c r="A28" s="669"/>
      <c r="B28" s="669"/>
      <c r="C28" s="669"/>
      <c r="D28" s="669"/>
      <c r="E28" s="669"/>
      <c r="F28" s="669"/>
      <c r="G28" s="669"/>
      <c r="H28" s="669"/>
      <c r="I28" s="706" t="s">
        <v>401</v>
      </c>
      <c r="J28" s="706"/>
    </row>
    <row r="29" spans="1:10" ht="27.75" customHeight="1">
      <c r="A29" s="833" t="s">
        <v>621</v>
      </c>
      <c r="B29" s="833"/>
      <c r="C29" s="833"/>
      <c r="D29" s="833"/>
      <c r="E29" s="833"/>
      <c r="F29" s="834" t="s">
        <v>60</v>
      </c>
      <c r="G29" s="834"/>
      <c r="H29" s="834" t="s">
        <v>62</v>
      </c>
      <c r="I29" s="834"/>
      <c r="J29" s="672" t="s">
        <v>652</v>
      </c>
    </row>
    <row r="30" spans="1:10" ht="12.75" customHeight="1">
      <c r="A30" s="673"/>
      <c r="B30" s="674"/>
      <c r="C30" s="674"/>
      <c r="D30" s="674"/>
      <c r="E30" s="674"/>
      <c r="F30" s="675" t="s">
        <v>653</v>
      </c>
      <c r="G30" s="675" t="s">
        <v>654</v>
      </c>
      <c r="H30" s="675" t="s">
        <v>655</v>
      </c>
      <c r="I30" s="832" t="s">
        <v>654</v>
      </c>
      <c r="J30" s="832"/>
    </row>
    <row r="31" spans="1:10" ht="15.75">
      <c r="A31" s="676"/>
      <c r="B31" s="677"/>
      <c r="C31" s="677"/>
      <c r="D31" s="677"/>
      <c r="E31" s="677"/>
      <c r="F31" s="678"/>
      <c r="G31" s="678"/>
      <c r="H31" s="678"/>
      <c r="I31" s="678"/>
      <c r="J31" s="679"/>
    </row>
    <row r="32" spans="1:10" ht="15.75">
      <c r="A32" s="707" t="s">
        <v>668</v>
      </c>
      <c r="B32" s="708"/>
      <c r="C32" s="708"/>
      <c r="D32" s="708"/>
      <c r="E32" s="709"/>
      <c r="F32" s="710">
        <f>Adat!G85</f>
        <v>0</v>
      </c>
      <c r="G32" s="711">
        <v>0</v>
      </c>
      <c r="H32" s="710">
        <f>Adat!I85</f>
        <v>500</v>
      </c>
      <c r="I32" s="712">
        <f>(H32/H46)*100</f>
        <v>0.2932551319648094</v>
      </c>
      <c r="J32" s="713">
        <f aca="true" t="shared" si="1" ref="J32:J46">IF(F32=0,"",(H32/F32)*100)</f>
      </c>
    </row>
    <row r="33" spans="1:10" ht="15.75">
      <c r="A33" s="686" t="s">
        <v>669</v>
      </c>
      <c r="B33" s="687"/>
      <c r="C33" s="687"/>
      <c r="D33" s="687"/>
      <c r="E33" s="687"/>
      <c r="F33" s="688">
        <f>Adat!G86</f>
        <v>0</v>
      </c>
      <c r="G33" s="714">
        <v>0</v>
      </c>
      <c r="H33" s="688">
        <f>Adat!I86</f>
        <v>500</v>
      </c>
      <c r="I33" s="689">
        <f>(H33/H46)*100</f>
        <v>0.2932551319648094</v>
      </c>
      <c r="J33" s="690">
        <f t="shared" si="1"/>
      </c>
    </row>
    <row r="34" spans="1:10" ht="15.75">
      <c r="A34" s="686" t="s">
        <v>670</v>
      </c>
      <c r="B34" s="687"/>
      <c r="C34" s="687"/>
      <c r="D34" s="687"/>
      <c r="E34" s="687"/>
      <c r="F34" s="688">
        <f>Adat!G88</f>
        <v>0</v>
      </c>
      <c r="G34" s="714">
        <v>0</v>
      </c>
      <c r="H34" s="688">
        <f>Adat!I88</f>
        <v>0</v>
      </c>
      <c r="I34" s="689">
        <f>(H34/H46)*100</f>
        <v>0</v>
      </c>
      <c r="J34" s="690">
        <f t="shared" si="1"/>
      </c>
    </row>
    <row r="35" spans="1:10" ht="15.75">
      <c r="A35" s="686" t="s">
        <v>671</v>
      </c>
      <c r="B35" s="687"/>
      <c r="C35" s="687"/>
      <c r="D35" s="687"/>
      <c r="E35" s="687"/>
      <c r="F35" s="688">
        <f>Adat!G89</f>
        <v>0</v>
      </c>
      <c r="G35" s="714">
        <v>0</v>
      </c>
      <c r="H35" s="688">
        <f>Adat!I89</f>
        <v>0</v>
      </c>
      <c r="I35" s="689">
        <f>(H35/H46)*100</f>
        <v>0</v>
      </c>
      <c r="J35" s="690">
        <f t="shared" si="1"/>
      </c>
    </row>
    <row r="36" spans="1:10" ht="15.75">
      <c r="A36" s="686" t="s">
        <v>672</v>
      </c>
      <c r="B36" s="687"/>
      <c r="C36" s="687"/>
      <c r="D36" s="687"/>
      <c r="E36" s="687"/>
      <c r="F36" s="688">
        <f>Adat!G90</f>
        <v>0</v>
      </c>
      <c r="G36" s="714">
        <v>0</v>
      </c>
      <c r="H36" s="688">
        <f>Adat!I90</f>
        <v>0</v>
      </c>
      <c r="I36" s="689">
        <f>(H36/H46)*100</f>
        <v>0</v>
      </c>
      <c r="J36" s="690">
        <f t="shared" si="1"/>
      </c>
    </row>
    <row r="37" spans="1:10" ht="15.75">
      <c r="A37" s="686" t="s">
        <v>673</v>
      </c>
      <c r="B37" s="687"/>
      <c r="C37" s="687"/>
      <c r="D37" s="687"/>
      <c r="E37" s="687"/>
      <c r="F37" s="688">
        <f>Adat!G91</f>
        <v>0</v>
      </c>
      <c r="G37" s="714">
        <v>0</v>
      </c>
      <c r="H37" s="688">
        <f>Adat!I91</f>
        <v>0</v>
      </c>
      <c r="I37" s="714">
        <f>(H37/H46)*100</f>
        <v>0</v>
      </c>
      <c r="J37" s="690">
        <f t="shared" si="1"/>
      </c>
    </row>
    <row r="38" spans="1:10" ht="15.75">
      <c r="A38" s="686" t="s">
        <v>674</v>
      </c>
      <c r="B38" s="687"/>
      <c r="C38" s="687"/>
      <c r="D38" s="687"/>
      <c r="E38" s="687"/>
      <c r="F38" s="688">
        <f>Adat!G92</f>
        <v>0</v>
      </c>
      <c r="G38" s="714">
        <v>0</v>
      </c>
      <c r="H38" s="688">
        <f>Adat!I92</f>
        <v>0</v>
      </c>
      <c r="I38" s="689">
        <f>(H38/H46)*100</f>
        <v>0</v>
      </c>
      <c r="J38" s="690">
        <f t="shared" si="1"/>
      </c>
    </row>
    <row r="39" spans="1:10" ht="15.75">
      <c r="A39" s="686" t="s">
        <v>675</v>
      </c>
      <c r="B39" s="687"/>
      <c r="C39" s="687"/>
      <c r="D39" s="687"/>
      <c r="E39" s="687"/>
      <c r="F39" s="688">
        <f>Adat!G93</f>
        <v>0</v>
      </c>
      <c r="G39" s="714">
        <v>0</v>
      </c>
      <c r="H39" s="688">
        <f>Adat!I93</f>
        <v>0</v>
      </c>
      <c r="I39" s="689">
        <f>(H39/H46)*100</f>
        <v>0</v>
      </c>
      <c r="J39" s="690">
        <f t="shared" si="1"/>
      </c>
    </row>
    <row r="40" spans="1:10" ht="15.75">
      <c r="A40" s="697" t="s">
        <v>676</v>
      </c>
      <c r="B40" s="698"/>
      <c r="C40" s="698"/>
      <c r="D40" s="698"/>
      <c r="E40" s="699"/>
      <c r="F40" s="694">
        <f>Adat!G94</f>
        <v>0</v>
      </c>
      <c r="G40" s="715">
        <v>0</v>
      </c>
      <c r="H40" s="694">
        <f>Adat!I94</f>
        <v>0</v>
      </c>
      <c r="I40" s="695">
        <f>(H40/H46)*100</f>
        <v>0</v>
      </c>
      <c r="J40" s="696">
        <f t="shared" si="1"/>
      </c>
    </row>
    <row r="41" spans="1:10" ht="15.75">
      <c r="A41" s="697" t="s">
        <v>677</v>
      </c>
      <c r="B41" s="698"/>
      <c r="C41" s="698"/>
      <c r="D41" s="698"/>
      <c r="E41" s="699"/>
      <c r="F41" s="694">
        <f>Adat!G98</f>
        <v>0</v>
      </c>
      <c r="G41" s="715">
        <v>0</v>
      </c>
      <c r="H41" s="694">
        <f>Adat!I98</f>
        <v>2265</v>
      </c>
      <c r="I41" s="695">
        <f>(H41/H46)*100</f>
        <v>1.3284457478005864</v>
      </c>
      <c r="J41" s="696">
        <f t="shared" si="1"/>
      </c>
    </row>
    <row r="42" spans="1:10" ht="15.75">
      <c r="A42" s="686" t="s">
        <v>678</v>
      </c>
      <c r="B42" s="687"/>
      <c r="C42" s="687"/>
      <c r="D42" s="687"/>
      <c r="E42" s="687"/>
      <c r="F42" s="688">
        <f>Adat!G99</f>
        <v>0</v>
      </c>
      <c r="G42" s="714">
        <v>0</v>
      </c>
      <c r="H42" s="688">
        <f>Adat!I99</f>
        <v>0</v>
      </c>
      <c r="I42" s="714">
        <f>(H42/H46)*100</f>
        <v>0</v>
      </c>
      <c r="J42" s="690">
        <f t="shared" si="1"/>
      </c>
    </row>
    <row r="43" spans="1:10" ht="15.75">
      <c r="A43" s="686" t="s">
        <v>679</v>
      </c>
      <c r="B43" s="687"/>
      <c r="C43" s="687"/>
      <c r="D43" s="687"/>
      <c r="E43" s="687"/>
      <c r="F43" s="688">
        <f>Adat!G103</f>
        <v>0</v>
      </c>
      <c r="G43" s="714">
        <v>0</v>
      </c>
      <c r="H43" s="688">
        <f>Adat!I103</f>
        <v>0</v>
      </c>
      <c r="I43" s="689">
        <f>(H43/H46)*100</f>
        <v>0</v>
      </c>
      <c r="J43" s="690">
        <f t="shared" si="1"/>
      </c>
    </row>
    <row r="44" spans="1:10" ht="15.75">
      <c r="A44" s="686" t="s">
        <v>680</v>
      </c>
      <c r="B44" s="687"/>
      <c r="C44" s="687"/>
      <c r="D44" s="687"/>
      <c r="E44" s="687"/>
      <c r="F44" s="688">
        <f>Adat!G112</f>
        <v>0</v>
      </c>
      <c r="G44" s="714">
        <v>0</v>
      </c>
      <c r="H44" s="688">
        <f>Adat!I112</f>
        <v>2265</v>
      </c>
      <c r="I44" s="689">
        <f>(H44/H46)*100</f>
        <v>1.3284457478005864</v>
      </c>
      <c r="J44" s="690">
        <f t="shared" si="1"/>
      </c>
    </row>
    <row r="45" spans="1:10" ht="15.75">
      <c r="A45" s="697" t="s">
        <v>681</v>
      </c>
      <c r="B45" s="698"/>
      <c r="C45" s="698"/>
      <c r="D45" s="698"/>
      <c r="E45" s="699"/>
      <c r="F45" s="694">
        <f>Adat!G122</f>
        <v>0</v>
      </c>
      <c r="G45" s="715">
        <v>0</v>
      </c>
      <c r="H45" s="694">
        <f>Adat!I122</f>
        <v>167735</v>
      </c>
      <c r="I45" s="695">
        <f>(H45/H46)*100</f>
        <v>98.3782991202346</v>
      </c>
      <c r="J45" s="696">
        <f t="shared" si="1"/>
      </c>
    </row>
    <row r="46" spans="1:10" ht="15.75">
      <c r="A46" s="716" t="s">
        <v>682</v>
      </c>
      <c r="B46" s="717"/>
      <c r="C46" s="717"/>
      <c r="D46" s="717"/>
      <c r="E46" s="718"/>
      <c r="F46" s="703">
        <f>Adat!G126</f>
        <v>0</v>
      </c>
      <c r="G46" s="719">
        <v>0</v>
      </c>
      <c r="H46" s="703">
        <f>Adat!I126</f>
        <v>170500</v>
      </c>
      <c r="I46" s="704">
        <f>(H46/H46)*100</f>
        <v>100</v>
      </c>
      <c r="J46" s="705">
        <f t="shared" si="1"/>
      </c>
    </row>
    <row r="47" spans="1:10" ht="15.75">
      <c r="A47" s="720"/>
      <c r="B47" s="720"/>
      <c r="C47" s="720"/>
      <c r="D47" s="720"/>
      <c r="E47" s="720"/>
      <c r="F47" s="721"/>
      <c r="G47" s="689"/>
      <c r="H47" s="721"/>
      <c r="I47" s="689"/>
      <c r="J47" s="689"/>
    </row>
    <row r="48" spans="1:10" ht="15.75">
      <c r="A48" s="687"/>
      <c r="B48" s="687"/>
      <c r="C48" s="687"/>
      <c r="D48" s="687"/>
      <c r="E48" s="687"/>
      <c r="F48" s="721"/>
      <c r="G48" s="800"/>
      <c r="H48" s="721"/>
      <c r="I48" s="689"/>
      <c r="J48" s="689"/>
    </row>
    <row r="49" spans="1:10" ht="15.75">
      <c r="A49" s="720"/>
      <c r="B49" s="720"/>
      <c r="C49" s="720"/>
      <c r="D49" s="720"/>
      <c r="E49" s="720"/>
      <c r="F49" s="721"/>
      <c r="G49" s="689"/>
      <c r="H49" s="721"/>
      <c r="I49" s="689"/>
      <c r="J49" s="689"/>
    </row>
    <row r="50" spans="1:10" ht="15.75">
      <c r="A50" s="668" t="str">
        <f>Adat!$E$13</f>
        <v>Magyar Alkotóművészeti Közhasznú Nonprofit KFT</v>
      </c>
      <c r="B50" s="669"/>
      <c r="C50" s="669"/>
      <c r="D50" s="669"/>
      <c r="E50" s="669"/>
      <c r="F50" s="669"/>
      <c r="G50" s="722"/>
      <c r="H50" s="722"/>
      <c r="I50" s="722"/>
      <c r="J50" s="722"/>
    </row>
    <row r="51" spans="1:10" ht="15.75">
      <c r="A51" s="668" t="str">
        <f>CONCATENATE("Üzleti év:   ",Adat!$E$17)</f>
        <v>Üzleti év:   2011</v>
      </c>
      <c r="B51" s="669"/>
      <c r="C51" s="668"/>
      <c r="D51" s="669"/>
      <c r="E51" s="669"/>
      <c r="F51" s="669"/>
      <c r="G51" s="722"/>
      <c r="H51" s="722"/>
      <c r="I51" s="722"/>
      <c r="J51" s="722"/>
    </row>
    <row r="52" spans="1:10" ht="15.75">
      <c r="A52" s="669"/>
      <c r="B52" s="669"/>
      <c r="C52" s="669"/>
      <c r="D52" s="669"/>
      <c r="E52" s="669"/>
      <c r="F52" s="669"/>
      <c r="G52" s="722"/>
      <c r="H52" s="722"/>
      <c r="I52" s="667" t="s">
        <v>618</v>
      </c>
      <c r="J52" s="722"/>
    </row>
    <row r="53" spans="1:10" ht="15.75">
      <c r="A53" s="670" t="s">
        <v>683</v>
      </c>
      <c r="B53" s="670"/>
      <c r="C53" s="670"/>
      <c r="D53" s="723"/>
      <c r="E53" s="723"/>
      <c r="F53" s="669"/>
      <c r="G53" s="669"/>
      <c r="H53" s="669"/>
      <c r="I53" s="669"/>
      <c r="J53" s="669"/>
    </row>
    <row r="54" spans="1:10" ht="15" customHeight="1">
      <c r="A54" s="669"/>
      <c r="B54" s="669"/>
      <c r="C54" s="669"/>
      <c r="D54" s="669"/>
      <c r="E54" s="669"/>
      <c r="F54" s="669"/>
      <c r="G54" s="669"/>
      <c r="H54" s="669"/>
      <c r="I54" s="706" t="s">
        <v>401</v>
      </c>
      <c r="J54" s="706"/>
    </row>
    <row r="55" spans="1:10" ht="36" customHeight="1">
      <c r="A55" s="833" t="s">
        <v>621</v>
      </c>
      <c r="B55" s="833"/>
      <c r="C55" s="833"/>
      <c r="D55" s="833"/>
      <c r="E55" s="833"/>
      <c r="F55" s="834" t="s">
        <v>60</v>
      </c>
      <c r="G55" s="834"/>
      <c r="H55" s="834" t="s">
        <v>62</v>
      </c>
      <c r="I55" s="834"/>
      <c r="J55" s="672" t="s">
        <v>652</v>
      </c>
    </row>
    <row r="56" spans="1:10" ht="30">
      <c r="A56" s="673"/>
      <c r="B56" s="674"/>
      <c r="C56" s="674"/>
      <c r="D56" s="674"/>
      <c r="E56" s="674"/>
      <c r="F56" s="675" t="s">
        <v>653</v>
      </c>
      <c r="G56" s="675" t="s">
        <v>654</v>
      </c>
      <c r="H56" s="675" t="s">
        <v>655</v>
      </c>
      <c r="I56" s="832" t="s">
        <v>654</v>
      </c>
      <c r="J56" s="832"/>
    </row>
    <row r="57" spans="1:10" ht="15.75">
      <c r="A57" s="724"/>
      <c r="B57" s="725"/>
      <c r="C57" s="725"/>
      <c r="D57" s="725"/>
      <c r="E57" s="725"/>
      <c r="F57" s="726"/>
      <c r="G57" s="726"/>
      <c r="H57" s="726"/>
      <c r="I57" s="726"/>
      <c r="J57" s="727"/>
    </row>
    <row r="58" spans="1:10" ht="15.75">
      <c r="A58" s="728" t="s">
        <v>656</v>
      </c>
      <c r="B58" s="729"/>
      <c r="C58" s="729"/>
      <c r="D58" s="729"/>
      <c r="E58" s="729"/>
      <c r="F58" s="730">
        <f>Adat!G31</f>
        <v>0</v>
      </c>
      <c r="G58" s="731">
        <v>0</v>
      </c>
      <c r="H58" s="730">
        <f>Adat!I31</f>
        <v>0</v>
      </c>
      <c r="I58" s="731">
        <v>0</v>
      </c>
      <c r="J58" s="732">
        <f aca="true" t="shared" si="2" ref="J58:J82">IF(F58=0,"",(H58/F58)*100)</f>
      </c>
    </row>
    <row r="59" spans="1:10" ht="15.75">
      <c r="A59" s="733" t="s">
        <v>684</v>
      </c>
      <c r="B59" s="734"/>
      <c r="C59" s="734"/>
      <c r="D59" s="734"/>
      <c r="E59" s="734"/>
      <c r="F59" s="735">
        <f>Adat!G32</f>
        <v>0</v>
      </c>
      <c r="G59" s="736">
        <v>0</v>
      </c>
      <c r="H59" s="735">
        <f>Adat!I32</f>
        <v>0</v>
      </c>
      <c r="I59" s="736">
        <v>0</v>
      </c>
      <c r="J59" s="737">
        <f t="shared" si="2"/>
      </c>
    </row>
    <row r="60" spans="1:10" ht="15.75">
      <c r="A60" s="733" t="s">
        <v>685</v>
      </c>
      <c r="B60" s="734"/>
      <c r="C60" s="734"/>
      <c r="D60" s="734"/>
      <c r="E60" s="734"/>
      <c r="F60" s="735">
        <f>Adat!G33</f>
        <v>0</v>
      </c>
      <c r="G60" s="736">
        <v>0</v>
      </c>
      <c r="H60" s="735">
        <f>Adat!I33</f>
        <v>0</v>
      </c>
      <c r="I60" s="736">
        <v>0</v>
      </c>
      <c r="J60" s="737">
        <f t="shared" si="2"/>
      </c>
    </row>
    <row r="61" spans="1:10" ht="15.75">
      <c r="A61" s="733" t="s">
        <v>686</v>
      </c>
      <c r="B61" s="734"/>
      <c r="C61" s="734"/>
      <c r="D61" s="734"/>
      <c r="E61" s="734"/>
      <c r="F61" s="735">
        <f>Adat!G34</f>
        <v>0</v>
      </c>
      <c r="G61" s="736">
        <v>0</v>
      </c>
      <c r="H61" s="735">
        <f>Adat!I34</f>
        <v>0</v>
      </c>
      <c r="I61" s="736">
        <v>0</v>
      </c>
      <c r="J61" s="737">
        <f t="shared" si="2"/>
      </c>
    </row>
    <row r="62" spans="1:10" ht="15.75">
      <c r="A62" s="733" t="s">
        <v>687</v>
      </c>
      <c r="B62" s="734"/>
      <c r="C62" s="734"/>
      <c r="D62" s="734"/>
      <c r="E62" s="734"/>
      <c r="F62" s="735">
        <f>Adat!G35</f>
        <v>0</v>
      </c>
      <c r="G62" s="736">
        <v>0</v>
      </c>
      <c r="H62" s="735">
        <f>Adat!I35</f>
        <v>0</v>
      </c>
      <c r="I62" s="736">
        <v>0</v>
      </c>
      <c r="J62" s="737">
        <f t="shared" si="2"/>
      </c>
    </row>
    <row r="63" spans="1:10" ht="15.75">
      <c r="A63" s="733" t="s">
        <v>637</v>
      </c>
      <c r="B63" s="734"/>
      <c r="C63" s="734"/>
      <c r="D63" s="734"/>
      <c r="E63" s="734"/>
      <c r="F63" s="735">
        <f>Adat!G36</f>
        <v>0</v>
      </c>
      <c r="G63" s="736">
        <v>0</v>
      </c>
      <c r="H63" s="735">
        <f>Adat!I36</f>
        <v>0</v>
      </c>
      <c r="I63" s="736">
        <v>0</v>
      </c>
      <c r="J63" s="737">
        <f t="shared" si="2"/>
      </c>
    </row>
    <row r="64" spans="1:10" ht="15.75">
      <c r="A64" s="733" t="s">
        <v>688</v>
      </c>
      <c r="B64" s="734"/>
      <c r="C64" s="734"/>
      <c r="D64" s="734"/>
      <c r="E64" s="734"/>
      <c r="F64" s="735">
        <f>Adat!G37</f>
        <v>0</v>
      </c>
      <c r="G64" s="736">
        <v>0</v>
      </c>
      <c r="H64" s="735">
        <f>Adat!I37</f>
        <v>0</v>
      </c>
      <c r="I64" s="736">
        <v>0</v>
      </c>
      <c r="J64" s="737">
        <f t="shared" si="2"/>
      </c>
    </row>
    <row r="65" spans="1:10" ht="15.75">
      <c r="A65" s="733" t="s">
        <v>639</v>
      </c>
      <c r="B65" s="734"/>
      <c r="C65" s="734"/>
      <c r="D65" s="734"/>
      <c r="E65" s="734"/>
      <c r="F65" s="735">
        <f>Adat!G38</f>
        <v>0</v>
      </c>
      <c r="G65" s="736">
        <v>0</v>
      </c>
      <c r="H65" s="735">
        <f>Adat!I38</f>
        <v>0</v>
      </c>
      <c r="I65" s="736">
        <v>0</v>
      </c>
      <c r="J65" s="737">
        <f t="shared" si="2"/>
      </c>
    </row>
    <row r="66" spans="1:10" ht="15.75">
      <c r="A66" s="738" t="s">
        <v>657</v>
      </c>
      <c r="B66" s="739"/>
      <c r="C66" s="739"/>
      <c r="D66" s="739"/>
      <c r="E66" s="739"/>
      <c r="F66" s="740">
        <f>Adat!G39</f>
        <v>0</v>
      </c>
      <c r="G66" s="741">
        <v>0</v>
      </c>
      <c r="H66" s="740">
        <f>Adat!I39</f>
        <v>0</v>
      </c>
      <c r="I66" s="741">
        <v>0</v>
      </c>
      <c r="J66" s="742">
        <f t="shared" si="2"/>
      </c>
    </row>
    <row r="67" spans="1:10" ht="15.75">
      <c r="A67" s="733" t="s">
        <v>689</v>
      </c>
      <c r="B67" s="734"/>
      <c r="C67" s="734"/>
      <c r="D67" s="734"/>
      <c r="E67" s="734"/>
      <c r="F67" s="735">
        <f>Adat!G40</f>
        <v>0</v>
      </c>
      <c r="G67" s="736">
        <v>0</v>
      </c>
      <c r="H67" s="735">
        <f>Adat!I40</f>
        <v>0</v>
      </c>
      <c r="I67" s="736">
        <v>0</v>
      </c>
      <c r="J67" s="737">
        <f t="shared" si="2"/>
      </c>
    </row>
    <row r="68" spans="1:10" ht="15.75">
      <c r="A68" s="733" t="s">
        <v>642</v>
      </c>
      <c r="B68" s="734"/>
      <c r="C68" s="734"/>
      <c r="D68" s="734"/>
      <c r="E68" s="734"/>
      <c r="F68" s="735">
        <f>Adat!G41</f>
        <v>0</v>
      </c>
      <c r="G68" s="736">
        <v>0</v>
      </c>
      <c r="H68" s="735">
        <f>Adat!I41</f>
        <v>0</v>
      </c>
      <c r="I68" s="736">
        <v>0</v>
      </c>
      <c r="J68" s="737">
        <f t="shared" si="2"/>
      </c>
    </row>
    <row r="69" spans="1:10" ht="15.75">
      <c r="A69" s="733" t="s">
        <v>643</v>
      </c>
      <c r="B69" s="734"/>
      <c r="C69" s="734"/>
      <c r="D69" s="734"/>
      <c r="E69" s="734"/>
      <c r="F69" s="735">
        <f>Adat!G42</f>
        <v>0</v>
      </c>
      <c r="G69" s="736">
        <v>0</v>
      </c>
      <c r="H69" s="735">
        <f>Adat!I42</f>
        <v>0</v>
      </c>
      <c r="I69" s="736">
        <v>0</v>
      </c>
      <c r="J69" s="737">
        <f t="shared" si="2"/>
      </c>
    </row>
    <row r="70" spans="1:10" ht="15.75">
      <c r="A70" s="733" t="s">
        <v>690</v>
      </c>
      <c r="B70" s="734"/>
      <c r="C70" s="734"/>
      <c r="D70" s="734"/>
      <c r="E70" s="734"/>
      <c r="F70" s="735">
        <f>Adat!G43</f>
        <v>0</v>
      </c>
      <c r="G70" s="736">
        <v>0</v>
      </c>
      <c r="H70" s="735">
        <f>Adat!I43</f>
        <v>0</v>
      </c>
      <c r="I70" s="736">
        <v>0</v>
      </c>
      <c r="J70" s="737">
        <f t="shared" si="2"/>
      </c>
    </row>
    <row r="71" spans="1:10" ht="15.75">
      <c r="A71" s="733" t="s">
        <v>644</v>
      </c>
      <c r="B71" s="734"/>
      <c r="C71" s="734"/>
      <c r="D71" s="734"/>
      <c r="E71" s="734"/>
      <c r="F71" s="735">
        <f>Adat!G44</f>
        <v>0</v>
      </c>
      <c r="G71" s="736">
        <v>0</v>
      </c>
      <c r="H71" s="735">
        <f>Adat!I44</f>
        <v>0</v>
      </c>
      <c r="I71" s="736">
        <v>0</v>
      </c>
      <c r="J71" s="737">
        <f t="shared" si="2"/>
      </c>
    </row>
    <row r="72" spans="1:10" ht="15.75">
      <c r="A72" s="733" t="s">
        <v>691</v>
      </c>
      <c r="B72" s="734"/>
      <c r="C72" s="734"/>
      <c r="D72" s="734"/>
      <c r="E72" s="734"/>
      <c r="F72" s="735">
        <f>Adat!G45</f>
        <v>0</v>
      </c>
      <c r="G72" s="736">
        <v>0</v>
      </c>
      <c r="H72" s="735">
        <f>Adat!I45</f>
        <v>0</v>
      </c>
      <c r="I72" s="736">
        <v>0</v>
      </c>
      <c r="J72" s="737">
        <f t="shared" si="2"/>
      </c>
    </row>
    <row r="73" spans="1:10" ht="15.75">
      <c r="A73" s="733" t="s">
        <v>646</v>
      </c>
      <c r="B73" s="734"/>
      <c r="C73" s="734"/>
      <c r="D73" s="734"/>
      <c r="E73" s="734"/>
      <c r="F73" s="735">
        <f>Adat!G46</f>
        <v>0</v>
      </c>
      <c r="G73" s="736">
        <v>0</v>
      </c>
      <c r="H73" s="735">
        <f>Adat!I46</f>
        <v>0</v>
      </c>
      <c r="I73" s="736">
        <v>0</v>
      </c>
      <c r="J73" s="737">
        <f t="shared" si="2"/>
      </c>
    </row>
    <row r="74" spans="1:10" ht="15.75">
      <c r="A74" s="743" t="s">
        <v>658</v>
      </c>
      <c r="B74" s="744"/>
      <c r="C74" s="744"/>
      <c r="D74" s="744"/>
      <c r="E74" s="744"/>
      <c r="F74" s="740">
        <f>Adat!G47</f>
        <v>0</v>
      </c>
      <c r="G74" s="741">
        <v>0</v>
      </c>
      <c r="H74" s="740">
        <f>Adat!I47</f>
        <v>0</v>
      </c>
      <c r="I74" s="741">
        <v>0</v>
      </c>
      <c r="J74" s="742">
        <f t="shared" si="2"/>
      </c>
    </row>
    <row r="75" spans="1:10" ht="15.75">
      <c r="A75" s="733" t="s">
        <v>692</v>
      </c>
      <c r="B75" s="734"/>
      <c r="C75" s="734"/>
      <c r="D75" s="734"/>
      <c r="E75" s="734"/>
      <c r="F75" s="735">
        <f>Adat!G48</f>
        <v>0</v>
      </c>
      <c r="G75" s="736">
        <v>0</v>
      </c>
      <c r="H75" s="735">
        <f>Adat!I48</f>
        <v>0</v>
      </c>
      <c r="I75" s="736">
        <v>0</v>
      </c>
      <c r="J75" s="737">
        <f t="shared" si="2"/>
      </c>
    </row>
    <row r="76" spans="1:10" ht="15.75">
      <c r="A76" s="733" t="s">
        <v>693</v>
      </c>
      <c r="B76" s="734"/>
      <c r="C76" s="734"/>
      <c r="D76" s="734"/>
      <c r="E76" s="734"/>
      <c r="F76" s="735">
        <f>Adat!G49</f>
        <v>0</v>
      </c>
      <c r="G76" s="736">
        <v>0</v>
      </c>
      <c r="H76" s="735">
        <f>Adat!I49</f>
        <v>0</v>
      </c>
      <c r="I76" s="736">
        <v>0</v>
      </c>
      <c r="J76" s="737">
        <f t="shared" si="2"/>
      </c>
    </row>
    <row r="77" spans="1:10" ht="15.75">
      <c r="A77" s="733" t="s">
        <v>694</v>
      </c>
      <c r="B77" s="734"/>
      <c r="C77" s="734"/>
      <c r="D77" s="734"/>
      <c r="E77" s="734"/>
      <c r="F77" s="735">
        <f>Adat!G50</f>
        <v>0</v>
      </c>
      <c r="G77" s="736">
        <v>0</v>
      </c>
      <c r="H77" s="735">
        <f>Adat!I50</f>
        <v>0</v>
      </c>
      <c r="I77" s="736">
        <v>0</v>
      </c>
      <c r="J77" s="737">
        <f t="shared" si="2"/>
      </c>
    </row>
    <row r="78" spans="1:10" ht="15.75">
      <c r="A78" s="733" t="s">
        <v>695</v>
      </c>
      <c r="B78" s="734"/>
      <c r="C78" s="734"/>
      <c r="D78" s="734"/>
      <c r="E78" s="734"/>
      <c r="F78" s="735">
        <f>Adat!G51</f>
        <v>0</v>
      </c>
      <c r="G78" s="736">
        <v>0</v>
      </c>
      <c r="H78" s="735">
        <f>Adat!I51</f>
        <v>0</v>
      </c>
      <c r="I78" s="736">
        <v>0</v>
      </c>
      <c r="J78" s="737">
        <f t="shared" si="2"/>
      </c>
    </row>
    <row r="79" spans="1:10" ht="15.75">
      <c r="A79" s="733" t="s">
        <v>696</v>
      </c>
      <c r="B79" s="734"/>
      <c r="C79" s="734"/>
      <c r="D79" s="734"/>
      <c r="E79" s="734"/>
      <c r="F79" s="735">
        <f>Adat!G52</f>
        <v>0</v>
      </c>
      <c r="G79" s="736">
        <v>0</v>
      </c>
      <c r="H79" s="735">
        <f>Adat!I52</f>
        <v>0</v>
      </c>
      <c r="I79" s="736">
        <v>0</v>
      </c>
      <c r="J79" s="737">
        <f t="shared" si="2"/>
      </c>
    </row>
    <row r="80" spans="1:10" ht="15.75">
      <c r="A80" s="733" t="s">
        <v>697</v>
      </c>
      <c r="B80" s="734"/>
      <c r="C80" s="734"/>
      <c r="D80" s="734"/>
      <c r="E80" s="734"/>
      <c r="F80" s="735">
        <f>Adat!G53</f>
        <v>0</v>
      </c>
      <c r="G80" s="736">
        <v>0</v>
      </c>
      <c r="H80" s="735">
        <f>Adat!I53</f>
        <v>0</v>
      </c>
      <c r="I80" s="736">
        <v>0</v>
      </c>
      <c r="J80" s="737">
        <f t="shared" si="2"/>
      </c>
    </row>
    <row r="81" spans="1:10" ht="15.75">
      <c r="A81" s="733" t="s">
        <v>698</v>
      </c>
      <c r="B81" s="734"/>
      <c r="C81" s="734"/>
      <c r="D81" s="734"/>
      <c r="E81" s="734"/>
      <c r="F81" s="735">
        <f>Adat!G54</f>
        <v>0</v>
      </c>
      <c r="G81" s="736">
        <v>0</v>
      </c>
      <c r="H81" s="735">
        <f>Adat!I54</f>
        <v>0</v>
      </c>
      <c r="I81" s="736">
        <v>0</v>
      </c>
      <c r="J81" s="737">
        <f t="shared" si="2"/>
      </c>
    </row>
    <row r="82" spans="1:10" ht="16.5" thickBot="1">
      <c r="A82" s="745" t="s">
        <v>699</v>
      </c>
      <c r="B82" s="746"/>
      <c r="C82" s="746"/>
      <c r="D82" s="746"/>
      <c r="E82" s="746"/>
      <c r="F82" s="747">
        <f>Adat!G30</f>
        <v>0</v>
      </c>
      <c r="G82" s="748">
        <v>0</v>
      </c>
      <c r="H82" s="747">
        <f>Adat!I30</f>
        <v>0</v>
      </c>
      <c r="I82" s="748">
        <v>0</v>
      </c>
      <c r="J82" s="749">
        <f t="shared" si="2"/>
      </c>
    </row>
    <row r="83" spans="1:10" ht="15.75">
      <c r="A83" s="801"/>
      <c r="B83" s="801"/>
      <c r="C83" s="801"/>
      <c r="D83" s="801"/>
      <c r="E83" s="801"/>
      <c r="F83" s="721"/>
      <c r="G83" s="689"/>
      <c r="H83" s="721"/>
      <c r="I83" s="689"/>
      <c r="J83" s="800"/>
    </row>
    <row r="84" spans="1:10" ht="15.75">
      <c r="A84" s="667" t="s">
        <v>28</v>
      </c>
      <c r="B84" s="669"/>
      <c r="C84" s="668"/>
      <c r="J84" s="800"/>
    </row>
    <row r="85" spans="2:10" ht="15.75">
      <c r="B85" s="669"/>
      <c r="C85" s="668"/>
      <c r="J85" s="800"/>
    </row>
    <row r="86" spans="2:10" ht="15.75">
      <c r="B86" s="669"/>
      <c r="C86" s="668"/>
      <c r="D86" s="667" t="s">
        <v>29</v>
      </c>
      <c r="G86" s="667">
        <v>0</v>
      </c>
      <c r="J86" s="800"/>
    </row>
    <row r="87" spans="2:10" ht="15.75">
      <c r="B87" s="669"/>
      <c r="C87" s="668"/>
      <c r="D87" s="667" t="s">
        <v>30</v>
      </c>
      <c r="G87" s="667">
        <v>0</v>
      </c>
      <c r="J87" s="800"/>
    </row>
    <row r="88" spans="1:10" ht="15.75">
      <c r="A88" s="669"/>
      <c r="B88" s="669"/>
      <c r="C88" s="669"/>
      <c r="D88" s="669"/>
      <c r="E88" s="669"/>
      <c r="F88" s="669"/>
      <c r="G88" s="669"/>
      <c r="H88" s="669"/>
      <c r="I88" s="669"/>
      <c r="J88" s="669"/>
    </row>
    <row r="89" spans="1:10" ht="15.75">
      <c r="A89" s="668" t="str">
        <f>Adat!$E$13</f>
        <v>Magyar Alkotóművészeti Közhasznú Nonprofit KFT</v>
      </c>
      <c r="B89" s="669"/>
      <c r="C89" s="669"/>
      <c r="F89" s="669"/>
      <c r="G89" s="669"/>
      <c r="H89" s="669"/>
      <c r="I89" s="669"/>
      <c r="J89" s="669"/>
    </row>
    <row r="90" spans="1:10" ht="15.75">
      <c r="A90" s="668" t="str">
        <f>CONCATENATE("Üzleti év:   ",Adat!$E$17)</f>
        <v>Üzleti év:   2011</v>
      </c>
      <c r="B90" s="669"/>
      <c r="C90" s="668"/>
      <c r="D90" s="723"/>
      <c r="E90" s="723"/>
      <c r="F90" s="669"/>
      <c r="G90" s="669"/>
      <c r="H90" s="669"/>
      <c r="I90" s="669"/>
      <c r="J90" s="669"/>
    </row>
    <row r="91" spans="1:10" ht="15.75">
      <c r="A91" s="750"/>
      <c r="C91" s="750"/>
      <c r="D91" s="723"/>
      <c r="E91" s="723"/>
      <c r="F91" s="669"/>
      <c r="G91" s="669"/>
      <c r="H91" s="669"/>
      <c r="I91" s="667" t="s">
        <v>700</v>
      </c>
      <c r="J91" s="669"/>
    </row>
    <row r="92" spans="1:10" ht="15.75">
      <c r="A92" s="670" t="s">
        <v>701</v>
      </c>
      <c r="B92" s="670"/>
      <c r="C92" s="670"/>
      <c r="D92" s="723"/>
      <c r="E92" s="723"/>
      <c r="F92" s="669"/>
      <c r="G92" s="669"/>
      <c r="H92" s="669"/>
      <c r="I92" s="669"/>
      <c r="J92" s="669"/>
    </row>
    <row r="93" spans="1:10" ht="15" customHeight="1">
      <c r="A93" s="670"/>
      <c r="B93" s="670"/>
      <c r="C93" s="670"/>
      <c r="D93" s="723"/>
      <c r="E93" s="723"/>
      <c r="F93" s="669"/>
      <c r="G93" s="669"/>
      <c r="H93" s="669"/>
      <c r="I93" s="669"/>
      <c r="J93" s="669"/>
    </row>
    <row r="94" spans="1:10" ht="15" customHeight="1">
      <c r="A94" s="669"/>
      <c r="B94" s="669"/>
      <c r="C94" s="669"/>
      <c r="D94" s="669"/>
      <c r="E94" s="669"/>
      <c r="F94" s="669"/>
      <c r="G94" s="669"/>
      <c r="H94" s="669"/>
      <c r="I94" s="706" t="s">
        <v>401</v>
      </c>
      <c r="J94" s="706"/>
    </row>
    <row r="95" spans="1:10" ht="30">
      <c r="A95" s="833" t="s">
        <v>621</v>
      </c>
      <c r="B95" s="833"/>
      <c r="C95" s="833"/>
      <c r="D95" s="833"/>
      <c r="E95" s="833"/>
      <c r="F95" s="834" t="s">
        <v>60</v>
      </c>
      <c r="G95" s="834"/>
      <c r="H95" s="834" t="s">
        <v>62</v>
      </c>
      <c r="I95" s="834"/>
      <c r="J95" s="672" t="s">
        <v>652</v>
      </c>
    </row>
    <row r="96" spans="1:10" ht="30">
      <c r="A96" s="673"/>
      <c r="B96" s="674"/>
      <c r="C96" s="674"/>
      <c r="D96" s="674"/>
      <c r="E96" s="674"/>
      <c r="F96" s="675" t="s">
        <v>653</v>
      </c>
      <c r="G96" s="675" t="s">
        <v>654</v>
      </c>
      <c r="H96" s="675" t="s">
        <v>655</v>
      </c>
      <c r="I96" s="832" t="s">
        <v>654</v>
      </c>
      <c r="J96" s="832"/>
    </row>
    <row r="97" spans="1:10" ht="15.75">
      <c r="A97" s="676"/>
      <c r="B97" s="677"/>
      <c r="C97" s="677"/>
      <c r="D97" s="677"/>
      <c r="E97" s="677"/>
      <c r="F97" s="678"/>
      <c r="G97" s="678"/>
      <c r="H97" s="678"/>
      <c r="I97" s="678"/>
      <c r="J97" s="679"/>
    </row>
    <row r="98" spans="1:10" ht="15.75">
      <c r="A98" s="743" t="s">
        <v>702</v>
      </c>
      <c r="B98" s="744"/>
      <c r="C98" s="744"/>
      <c r="D98" s="744"/>
      <c r="E98" s="744"/>
      <c r="F98" s="740">
        <f>Adat!G56</f>
        <v>0</v>
      </c>
      <c r="G98" s="741">
        <v>0</v>
      </c>
      <c r="H98" s="740">
        <f>Adat!I56</f>
        <v>0</v>
      </c>
      <c r="I98" s="741">
        <f>(H98/$H$119)*100</f>
        <v>0</v>
      </c>
      <c r="J98" s="696">
        <f aca="true" t="shared" si="3" ref="J98:J119">IF(F98=0,"",(H98/F98)*100)</f>
      </c>
    </row>
    <row r="99" spans="1:10" ht="15.75">
      <c r="A99" s="733" t="s">
        <v>703</v>
      </c>
      <c r="B99" s="734"/>
      <c r="C99" s="734"/>
      <c r="D99" s="734"/>
      <c r="E99" s="734"/>
      <c r="F99" s="735">
        <f>Adat!G57</f>
        <v>0</v>
      </c>
      <c r="G99" s="736">
        <v>0</v>
      </c>
      <c r="H99" s="735">
        <f>Adat!I57</f>
        <v>0</v>
      </c>
      <c r="I99" s="736">
        <f aca="true" t="shared" si="4" ref="I99:I119">(H99/$H$119)*100</f>
        <v>0</v>
      </c>
      <c r="J99" s="690">
        <f t="shared" si="3"/>
      </c>
    </row>
    <row r="100" spans="1:10" ht="15.75">
      <c r="A100" s="733" t="s">
        <v>704</v>
      </c>
      <c r="B100" s="734"/>
      <c r="C100" s="734"/>
      <c r="D100" s="734"/>
      <c r="E100" s="734"/>
      <c r="F100" s="735">
        <f>Adat!G58</f>
        <v>0</v>
      </c>
      <c r="G100" s="736">
        <v>0</v>
      </c>
      <c r="H100" s="735">
        <f>Adat!I58</f>
        <v>0</v>
      </c>
      <c r="I100" s="736">
        <f t="shared" si="4"/>
        <v>0</v>
      </c>
      <c r="J100" s="690">
        <f t="shared" si="3"/>
      </c>
    </row>
    <row r="101" spans="1:10" ht="15.75">
      <c r="A101" s="733" t="s">
        <v>705</v>
      </c>
      <c r="B101" s="734"/>
      <c r="C101" s="734"/>
      <c r="D101" s="734"/>
      <c r="E101" s="734"/>
      <c r="F101" s="735">
        <f>Adat!G59</f>
        <v>0</v>
      </c>
      <c r="G101" s="736">
        <v>0</v>
      </c>
      <c r="H101" s="735">
        <f>Adat!I59</f>
        <v>0</v>
      </c>
      <c r="I101" s="736">
        <f t="shared" si="4"/>
        <v>0</v>
      </c>
      <c r="J101" s="690">
        <f t="shared" si="3"/>
      </c>
    </row>
    <row r="102" spans="1:10" ht="15.75">
      <c r="A102" s="733" t="s">
        <v>706</v>
      </c>
      <c r="B102" s="734"/>
      <c r="C102" s="734"/>
      <c r="D102" s="734"/>
      <c r="E102" s="734"/>
      <c r="F102" s="735">
        <f>Adat!G60</f>
        <v>0</v>
      </c>
      <c r="G102" s="736">
        <v>0</v>
      </c>
      <c r="H102" s="735">
        <f>Adat!I60</f>
        <v>0</v>
      </c>
      <c r="I102" s="736">
        <f t="shared" si="4"/>
        <v>0</v>
      </c>
      <c r="J102" s="690">
        <f t="shared" si="3"/>
      </c>
    </row>
    <row r="103" spans="1:10" ht="15.75">
      <c r="A103" s="733" t="s">
        <v>707</v>
      </c>
      <c r="B103" s="734"/>
      <c r="C103" s="734"/>
      <c r="D103" s="734"/>
      <c r="E103" s="734"/>
      <c r="F103" s="735">
        <f>Adat!G61</f>
        <v>0</v>
      </c>
      <c r="G103" s="736">
        <v>0</v>
      </c>
      <c r="H103" s="735">
        <f>Adat!I61</f>
        <v>0</v>
      </c>
      <c r="I103" s="736">
        <f t="shared" si="4"/>
        <v>0</v>
      </c>
      <c r="J103" s="690">
        <f t="shared" si="3"/>
      </c>
    </row>
    <row r="104" spans="1:10" ht="15.75">
      <c r="A104" s="733" t="s">
        <v>708</v>
      </c>
      <c r="B104" s="734"/>
      <c r="C104" s="734"/>
      <c r="D104" s="734"/>
      <c r="E104" s="734"/>
      <c r="F104" s="735">
        <f>Adat!G62</f>
        <v>0</v>
      </c>
      <c r="G104" s="736">
        <v>0</v>
      </c>
      <c r="H104" s="735">
        <f>Adat!I62</f>
        <v>0</v>
      </c>
      <c r="I104" s="736">
        <f t="shared" si="4"/>
        <v>0</v>
      </c>
      <c r="J104" s="690">
        <f t="shared" si="3"/>
      </c>
    </row>
    <row r="105" spans="1:10" ht="15.75">
      <c r="A105" s="738" t="s">
        <v>709</v>
      </c>
      <c r="B105" s="739"/>
      <c r="C105" s="739"/>
      <c r="D105" s="739"/>
      <c r="E105" s="739"/>
      <c r="F105" s="740">
        <f>Adat!G63</f>
        <v>0</v>
      </c>
      <c r="G105" s="741">
        <v>0</v>
      </c>
      <c r="H105" s="740">
        <f>Adat!I63</f>
        <v>170000</v>
      </c>
      <c r="I105" s="741">
        <f t="shared" si="4"/>
        <v>99.70674486803519</v>
      </c>
      <c r="J105" s="696">
        <f t="shared" si="3"/>
      </c>
    </row>
    <row r="106" spans="1:10" ht="15.75">
      <c r="A106" s="733" t="s">
        <v>710</v>
      </c>
      <c r="B106" s="734"/>
      <c r="C106" s="734"/>
      <c r="D106" s="734"/>
      <c r="E106" s="734"/>
      <c r="F106" s="735">
        <f>Adat!G64</f>
        <v>0</v>
      </c>
      <c r="G106" s="736">
        <v>0</v>
      </c>
      <c r="H106" s="735">
        <f>Adat!I64</f>
        <v>0</v>
      </c>
      <c r="I106" s="736">
        <f t="shared" si="4"/>
        <v>0</v>
      </c>
      <c r="J106" s="690">
        <f t="shared" si="3"/>
      </c>
    </row>
    <row r="107" spans="1:10" ht="15.75">
      <c r="A107" s="733" t="s">
        <v>711</v>
      </c>
      <c r="B107" s="734"/>
      <c r="C107" s="734"/>
      <c r="D107" s="734"/>
      <c r="E107" s="734"/>
      <c r="F107" s="735">
        <f>Adat!G65</f>
        <v>0</v>
      </c>
      <c r="G107" s="736">
        <v>0</v>
      </c>
      <c r="H107" s="735">
        <f>Adat!I65</f>
        <v>0</v>
      </c>
      <c r="I107" s="736">
        <f t="shared" si="4"/>
        <v>0</v>
      </c>
      <c r="J107" s="690">
        <f t="shared" si="3"/>
      </c>
    </row>
    <row r="108" spans="1:10" ht="15.75">
      <c r="A108" s="751" t="s">
        <v>712</v>
      </c>
      <c r="B108" s="734"/>
      <c r="C108" s="734"/>
      <c r="D108" s="734"/>
      <c r="E108" s="734"/>
      <c r="F108" s="735">
        <f>Adat!G66</f>
        <v>0</v>
      </c>
      <c r="G108" s="736">
        <v>0</v>
      </c>
      <c r="H108" s="735">
        <f>Adat!I66</f>
        <v>0</v>
      </c>
      <c r="I108" s="736">
        <f t="shared" si="4"/>
        <v>0</v>
      </c>
      <c r="J108" s="690">
        <f t="shared" si="3"/>
      </c>
    </row>
    <row r="109" spans="1:10" ht="15.75">
      <c r="A109" s="733" t="s">
        <v>713</v>
      </c>
      <c r="B109" s="734"/>
      <c r="C109" s="734"/>
      <c r="D109" s="734"/>
      <c r="E109" s="734"/>
      <c r="F109" s="735">
        <f>Adat!G67</f>
        <v>0</v>
      </c>
      <c r="G109" s="736">
        <v>0</v>
      </c>
      <c r="H109" s="735">
        <f>Adat!I67</f>
        <v>0</v>
      </c>
      <c r="I109" s="736">
        <f t="shared" si="4"/>
        <v>0</v>
      </c>
      <c r="J109" s="690">
        <f t="shared" si="3"/>
      </c>
    </row>
    <row r="110" spans="1:10" ht="15.75">
      <c r="A110" s="733" t="s">
        <v>714</v>
      </c>
      <c r="B110" s="734"/>
      <c r="C110" s="734"/>
      <c r="D110" s="734"/>
      <c r="E110" s="734"/>
      <c r="F110" s="735">
        <f>Adat!G68</f>
        <v>0</v>
      </c>
      <c r="G110" s="736">
        <v>0</v>
      </c>
      <c r="H110" s="735">
        <f>Adat!I68</f>
        <v>170000</v>
      </c>
      <c r="I110" s="736">
        <f t="shared" si="4"/>
        <v>99.70674486803519</v>
      </c>
      <c r="J110" s="690">
        <f t="shared" si="3"/>
      </c>
    </row>
    <row r="111" spans="1:10" ht="15.75">
      <c r="A111" s="743" t="s">
        <v>715</v>
      </c>
      <c r="B111" s="744"/>
      <c r="C111" s="744"/>
      <c r="D111" s="744"/>
      <c r="E111" s="744"/>
      <c r="F111" s="740">
        <f>Adat!G69</f>
        <v>0</v>
      </c>
      <c r="G111" s="741">
        <v>0</v>
      </c>
      <c r="H111" s="740">
        <f>Adat!I69</f>
        <v>0</v>
      </c>
      <c r="I111" s="741">
        <f t="shared" si="4"/>
        <v>0</v>
      </c>
      <c r="J111" s="696">
        <f t="shared" si="3"/>
      </c>
    </row>
    <row r="112" spans="1:10" ht="15.75">
      <c r="A112" s="733" t="s">
        <v>716</v>
      </c>
      <c r="B112" s="752"/>
      <c r="C112" s="752"/>
      <c r="D112" s="752"/>
      <c r="E112" s="752"/>
      <c r="F112" s="735">
        <f>Adat!G70</f>
        <v>0</v>
      </c>
      <c r="G112" s="736">
        <v>0</v>
      </c>
      <c r="H112" s="735">
        <f>Adat!I70</f>
        <v>0</v>
      </c>
      <c r="I112" s="736">
        <f t="shared" si="4"/>
        <v>0</v>
      </c>
      <c r="J112" s="690">
        <f t="shared" si="3"/>
      </c>
    </row>
    <row r="113" spans="1:10" ht="15.75">
      <c r="A113" s="733" t="s">
        <v>717</v>
      </c>
      <c r="B113" s="734"/>
      <c r="C113" s="734"/>
      <c r="D113" s="734"/>
      <c r="E113" s="734"/>
      <c r="F113" s="735">
        <f>Adat!G71</f>
        <v>0</v>
      </c>
      <c r="G113" s="736">
        <v>0</v>
      </c>
      <c r="H113" s="735">
        <f>Adat!I71</f>
        <v>0</v>
      </c>
      <c r="I113" s="736">
        <f t="shared" si="4"/>
        <v>0</v>
      </c>
      <c r="J113" s="690">
        <f t="shared" si="3"/>
      </c>
    </row>
    <row r="114" spans="1:10" ht="15.75">
      <c r="A114" s="733" t="s">
        <v>718</v>
      </c>
      <c r="B114" s="734"/>
      <c r="C114" s="734"/>
      <c r="D114" s="734"/>
      <c r="E114" s="734"/>
      <c r="F114" s="735">
        <f>Adat!G72</f>
        <v>0</v>
      </c>
      <c r="G114" s="736">
        <v>0</v>
      </c>
      <c r="H114" s="735">
        <f>Adat!I72</f>
        <v>0</v>
      </c>
      <c r="I114" s="736">
        <f t="shared" si="4"/>
        <v>0</v>
      </c>
      <c r="J114" s="690">
        <f t="shared" si="3"/>
      </c>
    </row>
    <row r="115" spans="1:10" ht="15.75">
      <c r="A115" s="753" t="s">
        <v>719</v>
      </c>
      <c r="B115" s="754"/>
      <c r="C115" s="754"/>
      <c r="D115" s="754"/>
      <c r="E115" s="754"/>
      <c r="F115" s="735">
        <f>Adat!G73</f>
        <v>0</v>
      </c>
      <c r="G115" s="736">
        <v>0</v>
      </c>
      <c r="H115" s="735">
        <f>Adat!I73</f>
        <v>0</v>
      </c>
      <c r="I115" s="736">
        <f t="shared" si="4"/>
        <v>0</v>
      </c>
      <c r="J115" s="690">
        <f t="shared" si="3"/>
      </c>
    </row>
    <row r="116" spans="1:10" ht="15.75">
      <c r="A116" s="743" t="s">
        <v>720</v>
      </c>
      <c r="B116" s="744"/>
      <c r="C116" s="744"/>
      <c r="D116" s="744"/>
      <c r="E116" s="744"/>
      <c r="F116" s="740">
        <f>Adat!G74</f>
        <v>0</v>
      </c>
      <c r="G116" s="741">
        <v>0</v>
      </c>
      <c r="H116" s="740">
        <f>Adat!I74</f>
        <v>500</v>
      </c>
      <c r="I116" s="741">
        <f t="shared" si="4"/>
        <v>0.2932551319648094</v>
      </c>
      <c r="J116" s="696">
        <f t="shared" si="3"/>
      </c>
    </row>
    <row r="117" spans="1:10" ht="15.75">
      <c r="A117" s="733" t="s">
        <v>721</v>
      </c>
      <c r="B117" s="734"/>
      <c r="C117" s="734"/>
      <c r="D117" s="734"/>
      <c r="E117" s="734"/>
      <c r="F117" s="735">
        <f>Adat!G75</f>
        <v>0</v>
      </c>
      <c r="G117" s="736">
        <v>0</v>
      </c>
      <c r="H117" s="735">
        <f>Adat!I75</f>
        <v>0</v>
      </c>
      <c r="I117" s="736">
        <f t="shared" si="4"/>
        <v>0</v>
      </c>
      <c r="J117" s="690">
        <f t="shared" si="3"/>
      </c>
    </row>
    <row r="118" spans="1:10" ht="15.75">
      <c r="A118" s="733" t="s">
        <v>722</v>
      </c>
      <c r="B118" s="734"/>
      <c r="C118" s="734"/>
      <c r="D118" s="734"/>
      <c r="E118" s="734"/>
      <c r="F118" s="735">
        <f>Adat!G76</f>
        <v>0</v>
      </c>
      <c r="G118" s="736">
        <v>0</v>
      </c>
      <c r="H118" s="735">
        <f>Adat!I76</f>
        <v>500</v>
      </c>
      <c r="I118" s="736">
        <f t="shared" si="4"/>
        <v>0.2932551319648094</v>
      </c>
      <c r="J118" s="690">
        <f t="shared" si="3"/>
      </c>
    </row>
    <row r="119" spans="1:10" ht="16.5" thickBot="1">
      <c r="A119" s="755" t="s">
        <v>723</v>
      </c>
      <c r="B119" s="756"/>
      <c r="C119" s="756"/>
      <c r="D119" s="756"/>
      <c r="E119" s="756"/>
      <c r="F119" s="757">
        <f>Adat!G55</f>
        <v>0</v>
      </c>
      <c r="G119" s="758">
        <v>0</v>
      </c>
      <c r="H119" s="757">
        <f>Adat!I55</f>
        <v>170500</v>
      </c>
      <c r="I119" s="758">
        <f t="shared" si="4"/>
        <v>100</v>
      </c>
      <c r="J119" s="705">
        <f t="shared" si="3"/>
      </c>
    </row>
    <row r="120" spans="1:10" ht="15.75">
      <c r="A120" s="669"/>
      <c r="B120" s="669"/>
      <c r="C120" s="669"/>
      <c r="D120" s="669"/>
      <c r="E120" s="669"/>
      <c r="F120" s="669"/>
      <c r="G120" s="669"/>
      <c r="H120" s="669"/>
      <c r="I120" s="669"/>
      <c r="J120" s="669"/>
    </row>
    <row r="121" spans="1:10" ht="15.75">
      <c r="A121" s="669"/>
      <c r="B121" s="669"/>
      <c r="C121" s="669"/>
      <c r="D121" s="669"/>
      <c r="E121" s="669"/>
      <c r="F121" s="669"/>
      <c r="G121" s="669"/>
      <c r="H121" s="669"/>
      <c r="I121" s="667" t="s">
        <v>724</v>
      </c>
      <c r="J121" s="669"/>
    </row>
    <row r="122" spans="1:10" ht="15" customHeight="1">
      <c r="A122" s="668" t="s">
        <v>725</v>
      </c>
      <c r="B122" s="669"/>
      <c r="C122" s="669"/>
      <c r="D122" s="669"/>
      <c r="E122" s="669"/>
      <c r="F122" s="669"/>
      <c r="G122" s="669"/>
      <c r="H122" s="669"/>
      <c r="I122" s="669"/>
      <c r="J122" s="669"/>
    </row>
    <row r="123" spans="1:10" ht="15" customHeight="1">
      <c r="A123" s="669"/>
      <c r="B123" s="669"/>
      <c r="C123" s="669"/>
      <c r="D123" s="669"/>
      <c r="E123" s="669"/>
      <c r="F123" s="669"/>
      <c r="G123" s="669"/>
      <c r="H123" s="669"/>
      <c r="I123" s="706" t="s">
        <v>401</v>
      </c>
      <c r="J123" s="706"/>
    </row>
    <row r="124" spans="1:10" ht="30">
      <c r="A124" s="833" t="s">
        <v>621</v>
      </c>
      <c r="B124" s="833"/>
      <c r="C124" s="833"/>
      <c r="D124" s="833"/>
      <c r="E124" s="833"/>
      <c r="F124" s="834" t="s">
        <v>60</v>
      </c>
      <c r="G124" s="834"/>
      <c r="H124" s="834" t="s">
        <v>62</v>
      </c>
      <c r="I124" s="834"/>
      <c r="J124" s="672" t="s">
        <v>652</v>
      </c>
    </row>
    <row r="125" spans="1:10" ht="30">
      <c r="A125" s="673"/>
      <c r="B125" s="674"/>
      <c r="C125" s="674"/>
      <c r="D125" s="674"/>
      <c r="E125" s="674"/>
      <c r="F125" s="675" t="s">
        <v>653</v>
      </c>
      <c r="G125" s="675" t="s">
        <v>654</v>
      </c>
      <c r="H125" s="675" t="s">
        <v>655</v>
      </c>
      <c r="I125" s="832" t="s">
        <v>654</v>
      </c>
      <c r="J125" s="832"/>
    </row>
    <row r="126" spans="1:10" ht="15.75">
      <c r="A126" s="724"/>
      <c r="B126" s="725"/>
      <c r="C126" s="725"/>
      <c r="D126" s="725"/>
      <c r="E126" s="725"/>
      <c r="F126" s="726"/>
      <c r="G126" s="726"/>
      <c r="H126" s="726"/>
      <c r="I126" s="726"/>
      <c r="J126" s="727"/>
    </row>
    <row r="127" spans="1:10" ht="15.75">
      <c r="A127" s="759" t="s">
        <v>726</v>
      </c>
      <c r="B127" s="760"/>
      <c r="C127" s="760"/>
      <c r="D127" s="760"/>
      <c r="E127" s="760"/>
      <c r="F127" s="735">
        <f>Adat!G78</f>
        <v>0</v>
      </c>
      <c r="G127" s="736"/>
      <c r="H127" s="735">
        <f>Adat!I78</f>
        <v>0</v>
      </c>
      <c r="I127" s="736"/>
      <c r="J127" s="690">
        <f>IF(F127=0,"",(H127/F127)*100)</f>
      </c>
    </row>
    <row r="128" spans="1:10" ht="15.75">
      <c r="A128" s="759" t="s">
        <v>727</v>
      </c>
      <c r="B128" s="760"/>
      <c r="C128" s="760"/>
      <c r="D128" s="760"/>
      <c r="E128" s="760"/>
      <c r="F128" s="688">
        <f>Adat!G79</f>
        <v>0</v>
      </c>
      <c r="G128" s="714"/>
      <c r="H128" s="761">
        <f>Adat!I79</f>
        <v>0</v>
      </c>
      <c r="I128" s="714"/>
      <c r="J128" s="762">
        <f>IF(F128=0,"",(H128/F128)*100)</f>
      </c>
    </row>
    <row r="129" spans="1:10" ht="15.75">
      <c r="A129" s="763" t="s">
        <v>728</v>
      </c>
      <c r="B129" s="764"/>
      <c r="C129" s="764"/>
      <c r="D129" s="764"/>
      <c r="E129" s="764"/>
      <c r="F129" s="735">
        <f>Adat!G80</f>
        <v>0</v>
      </c>
      <c r="G129" s="765"/>
      <c r="H129" s="735">
        <f>Adat!I80</f>
        <v>0</v>
      </c>
      <c r="I129" s="765"/>
      <c r="J129" s="766">
        <f>IF(F129=0,"",(H129/F129)*100)</f>
      </c>
    </row>
    <row r="130" spans="1:10" ht="15.75">
      <c r="A130" s="767" t="s">
        <v>729</v>
      </c>
      <c r="B130" s="768"/>
      <c r="C130" s="768"/>
      <c r="D130" s="768"/>
      <c r="E130" s="768"/>
      <c r="F130" s="747">
        <f>Adat!G77</f>
        <v>0</v>
      </c>
      <c r="G130" s="748"/>
      <c r="H130" s="747">
        <f>Adat!I77</f>
        <v>0</v>
      </c>
      <c r="I130" s="748"/>
      <c r="J130" s="713">
        <f>IF(F130=0,"",(H130/F130)*100)</f>
      </c>
    </row>
    <row r="131" spans="1:10" ht="15.75">
      <c r="A131" s="668" t="str">
        <f>Adat!$E$13</f>
        <v>Magyar Alkotóművészeti Közhasznú Nonprofit KFT</v>
      </c>
      <c r="B131" s="669"/>
      <c r="C131" s="669"/>
      <c r="D131" s="669"/>
      <c r="E131" s="669"/>
      <c r="F131" s="669"/>
      <c r="G131" s="669"/>
      <c r="H131" s="669"/>
      <c r="I131" s="669"/>
      <c r="J131" s="669"/>
    </row>
    <row r="132" spans="1:10" ht="15.75">
      <c r="A132" s="668" t="str">
        <f>CONCATENATE("Üzleti év:   ",Adat!$E$17)</f>
        <v>Üzleti év:   2011</v>
      </c>
      <c r="B132" s="669"/>
      <c r="C132" s="668"/>
      <c r="D132" s="669"/>
      <c r="E132" s="669"/>
      <c r="F132" s="669"/>
      <c r="G132" s="669"/>
      <c r="H132" s="669"/>
      <c r="I132" s="669"/>
      <c r="J132" s="669"/>
    </row>
    <row r="133" spans="1:10" ht="15" customHeight="1">
      <c r="A133" s="750"/>
      <c r="B133" s="669"/>
      <c r="C133" s="669"/>
      <c r="D133" s="669"/>
      <c r="E133" s="669"/>
      <c r="F133" s="669"/>
      <c r="G133" s="669"/>
      <c r="H133" s="669"/>
      <c r="I133" s="667" t="s">
        <v>730</v>
      </c>
      <c r="J133" s="669"/>
    </row>
    <row r="134" spans="1:10" ht="15" customHeight="1">
      <c r="A134" s="668" t="s">
        <v>731</v>
      </c>
      <c r="B134" s="669"/>
      <c r="C134" s="669"/>
      <c r="D134" s="669"/>
      <c r="E134" s="669"/>
      <c r="F134" s="669"/>
      <c r="G134" s="669"/>
      <c r="H134" s="669"/>
      <c r="I134" s="669"/>
      <c r="J134" s="669"/>
    </row>
    <row r="135" spans="1:10" ht="15.75">
      <c r="A135" s="669"/>
      <c r="B135" s="669"/>
      <c r="C135" s="669"/>
      <c r="D135" s="669"/>
      <c r="E135" s="669"/>
      <c r="F135" s="669"/>
      <c r="G135" s="669"/>
      <c r="H135" s="669"/>
      <c r="I135" s="706" t="s">
        <v>401</v>
      </c>
      <c r="J135" s="706"/>
    </row>
    <row r="136" spans="1:10" ht="30">
      <c r="A136" s="833" t="s">
        <v>621</v>
      </c>
      <c r="B136" s="833"/>
      <c r="C136" s="833"/>
      <c r="D136" s="833"/>
      <c r="E136" s="833"/>
      <c r="F136" s="834" t="s">
        <v>60</v>
      </c>
      <c r="G136" s="834"/>
      <c r="H136" s="834" t="s">
        <v>62</v>
      </c>
      <c r="I136" s="834"/>
      <c r="J136" s="672" t="s">
        <v>652</v>
      </c>
    </row>
    <row r="137" spans="1:10" ht="30">
      <c r="A137" s="673"/>
      <c r="B137" s="674"/>
      <c r="C137" s="674"/>
      <c r="D137" s="674"/>
      <c r="E137" s="674"/>
      <c r="F137" s="675" t="s">
        <v>653</v>
      </c>
      <c r="G137" s="675" t="s">
        <v>654</v>
      </c>
      <c r="H137" s="675" t="s">
        <v>655</v>
      </c>
      <c r="I137" s="832" t="s">
        <v>654</v>
      </c>
      <c r="J137" s="832"/>
    </row>
    <row r="138" spans="1:10" ht="15.75">
      <c r="A138" s="724"/>
      <c r="B138" s="725"/>
      <c r="C138" s="725"/>
      <c r="D138" s="725"/>
      <c r="E138" s="725"/>
      <c r="F138" s="726"/>
      <c r="G138" s="726"/>
      <c r="H138" s="726"/>
      <c r="I138" s="726"/>
      <c r="J138" s="727"/>
    </row>
    <row r="139" spans="1:10" ht="15.75">
      <c r="A139" s="759" t="s">
        <v>732</v>
      </c>
      <c r="B139" s="760"/>
      <c r="C139" s="760"/>
      <c r="D139" s="760"/>
      <c r="E139" s="760"/>
      <c r="F139" s="688">
        <f>Adat!G86</f>
        <v>0</v>
      </c>
      <c r="G139" s="736">
        <v>0</v>
      </c>
      <c r="H139" s="688">
        <f>Adat!I86</f>
        <v>500</v>
      </c>
      <c r="I139" s="736">
        <f aca="true" t="shared" si="5" ref="I139:I146">(H139/$H$147)*100</f>
        <v>100</v>
      </c>
      <c r="J139" s="690">
        <f aca="true" t="shared" si="6" ref="J139:J146">IF(F139=0,"",(H139/F139)*100)</f>
      </c>
    </row>
    <row r="140" spans="1:10" ht="15.75">
      <c r="A140" s="769" t="s">
        <v>27</v>
      </c>
      <c r="B140" s="760"/>
      <c r="C140" s="760"/>
      <c r="D140" s="760"/>
      <c r="E140" s="760"/>
      <c r="F140" s="688">
        <f>Adat!G87</f>
        <v>0</v>
      </c>
      <c r="G140" s="770">
        <v>0</v>
      </c>
      <c r="H140" s="688">
        <f>Adat!I87</f>
        <v>0</v>
      </c>
      <c r="I140" s="770">
        <f t="shared" si="5"/>
        <v>0</v>
      </c>
      <c r="J140" s="690">
        <f t="shared" si="6"/>
      </c>
    </row>
    <row r="141" spans="1:10" ht="15.75">
      <c r="A141" s="759" t="s">
        <v>733</v>
      </c>
      <c r="B141" s="760"/>
      <c r="C141" s="760"/>
      <c r="D141" s="760"/>
      <c r="E141" s="760"/>
      <c r="F141" s="688">
        <f>Adat!G88</f>
        <v>0</v>
      </c>
      <c r="G141" s="736">
        <v>0</v>
      </c>
      <c r="H141" s="688">
        <f>Adat!I88</f>
        <v>0</v>
      </c>
      <c r="I141" s="736">
        <f t="shared" si="5"/>
        <v>0</v>
      </c>
      <c r="J141" s="690">
        <f t="shared" si="6"/>
      </c>
    </row>
    <row r="142" spans="1:10" ht="15.75">
      <c r="A142" s="759" t="s">
        <v>671</v>
      </c>
      <c r="B142" s="760"/>
      <c r="C142" s="760"/>
      <c r="D142" s="760"/>
      <c r="E142" s="760"/>
      <c r="F142" s="688">
        <f>Adat!G89</f>
        <v>0</v>
      </c>
      <c r="G142" s="736">
        <v>0</v>
      </c>
      <c r="H142" s="688">
        <f>Adat!I89</f>
        <v>0</v>
      </c>
      <c r="I142" s="736">
        <f t="shared" si="5"/>
        <v>0</v>
      </c>
      <c r="J142" s="690">
        <f t="shared" si="6"/>
      </c>
    </row>
    <row r="143" spans="1:10" ht="15.75">
      <c r="A143" s="759" t="s">
        <v>672</v>
      </c>
      <c r="B143" s="760"/>
      <c r="C143" s="760"/>
      <c r="D143" s="760"/>
      <c r="E143" s="760"/>
      <c r="F143" s="688">
        <f>Adat!G90</f>
        <v>0</v>
      </c>
      <c r="G143" s="736">
        <v>0</v>
      </c>
      <c r="H143" s="688">
        <f>Adat!I90</f>
        <v>0</v>
      </c>
      <c r="I143" s="736">
        <f t="shared" si="5"/>
        <v>0</v>
      </c>
      <c r="J143" s="690">
        <f t="shared" si="6"/>
      </c>
    </row>
    <row r="144" spans="1:10" ht="15.75">
      <c r="A144" s="759" t="s">
        <v>673</v>
      </c>
      <c r="B144" s="760"/>
      <c r="C144" s="760"/>
      <c r="D144" s="760"/>
      <c r="E144" s="760"/>
      <c r="F144" s="688">
        <f>Adat!G91</f>
        <v>0</v>
      </c>
      <c r="G144" s="736">
        <v>0</v>
      </c>
      <c r="H144" s="688">
        <f>Adat!I91</f>
        <v>0</v>
      </c>
      <c r="I144" s="736">
        <f t="shared" si="5"/>
        <v>0</v>
      </c>
      <c r="J144" s="690">
        <f t="shared" si="6"/>
      </c>
    </row>
    <row r="145" spans="1:10" ht="15.75">
      <c r="A145" s="759" t="s">
        <v>674</v>
      </c>
      <c r="B145" s="760"/>
      <c r="C145" s="760"/>
      <c r="D145" s="760"/>
      <c r="E145" s="760"/>
      <c r="F145" s="688">
        <f>Adat!G92</f>
        <v>0</v>
      </c>
      <c r="G145" s="736">
        <v>0</v>
      </c>
      <c r="H145" s="688">
        <f>Adat!I92</f>
        <v>0</v>
      </c>
      <c r="I145" s="736">
        <f t="shared" si="5"/>
        <v>0</v>
      </c>
      <c r="J145" s="690">
        <f t="shared" si="6"/>
      </c>
    </row>
    <row r="146" spans="1:10" ht="15.75">
      <c r="A146" s="763" t="s">
        <v>675</v>
      </c>
      <c r="B146" s="764"/>
      <c r="C146" s="764"/>
      <c r="D146" s="764"/>
      <c r="E146" s="764"/>
      <c r="F146" s="771">
        <f>Adat!G93</f>
        <v>0</v>
      </c>
      <c r="G146" s="765">
        <v>0</v>
      </c>
      <c r="H146" s="771">
        <f>Adat!I93</f>
        <v>0</v>
      </c>
      <c r="I146" s="765">
        <f t="shared" si="5"/>
        <v>0</v>
      </c>
      <c r="J146" s="766">
        <f t="shared" si="6"/>
      </c>
    </row>
    <row r="147" spans="1:10" ht="15.75">
      <c r="A147" s="767" t="s">
        <v>734</v>
      </c>
      <c r="B147" s="768"/>
      <c r="C147" s="768"/>
      <c r="D147" s="768"/>
      <c r="E147" s="768"/>
      <c r="F147" s="710">
        <f>Adat!G85</f>
        <v>0</v>
      </c>
      <c r="G147" s="748">
        <v>0</v>
      </c>
      <c r="H147" s="710">
        <f>Adat!I85</f>
        <v>500</v>
      </c>
      <c r="I147" s="748">
        <f>(H147/$H$147)*100</f>
        <v>100</v>
      </c>
      <c r="J147" s="713">
        <f>IF(F147=0,"",(H147/F147)*100)</f>
      </c>
    </row>
    <row r="148" spans="1:10" ht="15" customHeight="1">
      <c r="A148" s="669"/>
      <c r="B148" s="669"/>
      <c r="C148" s="669"/>
      <c r="D148" s="669"/>
      <c r="E148" s="669"/>
      <c r="F148" s="669"/>
      <c r="G148" s="669"/>
      <c r="H148" s="669"/>
      <c r="I148" s="669"/>
      <c r="J148" s="669"/>
    </row>
    <row r="149" spans="1:10" ht="15" customHeight="1">
      <c r="A149" s="668" t="s">
        <v>735</v>
      </c>
      <c r="B149" s="669"/>
      <c r="C149" s="669"/>
      <c r="D149" s="669"/>
      <c r="E149" s="669"/>
      <c r="F149" s="669"/>
      <c r="G149" s="669"/>
      <c r="H149" s="669"/>
      <c r="I149" s="667" t="s">
        <v>736</v>
      </c>
      <c r="J149" s="669"/>
    </row>
    <row r="150" spans="1:10" ht="15" customHeight="1">
      <c r="A150" s="668"/>
      <c r="B150" s="669"/>
      <c r="C150" s="669"/>
      <c r="D150" s="669"/>
      <c r="E150" s="669"/>
      <c r="F150" s="669"/>
      <c r="G150" s="669"/>
      <c r="H150" s="669"/>
      <c r="J150" s="669"/>
    </row>
    <row r="151" spans="1:10" ht="15.75">
      <c r="A151" s="669"/>
      <c r="B151" s="669"/>
      <c r="C151" s="669"/>
      <c r="D151" s="669"/>
      <c r="E151" s="669"/>
      <c r="F151" s="669"/>
      <c r="G151" s="669"/>
      <c r="H151" s="669"/>
      <c r="I151" s="706" t="s">
        <v>401</v>
      </c>
      <c r="J151" s="706"/>
    </row>
    <row r="152" spans="1:10" ht="30">
      <c r="A152" s="833" t="s">
        <v>621</v>
      </c>
      <c r="B152" s="833"/>
      <c r="C152" s="833"/>
      <c r="D152" s="833"/>
      <c r="E152" s="833"/>
      <c r="F152" s="834" t="s">
        <v>60</v>
      </c>
      <c r="G152" s="834"/>
      <c r="H152" s="834" t="s">
        <v>62</v>
      </c>
      <c r="I152" s="834"/>
      <c r="J152" s="672" t="s">
        <v>652</v>
      </c>
    </row>
    <row r="153" spans="1:10" ht="30">
      <c r="A153" s="673"/>
      <c r="B153" s="674"/>
      <c r="C153" s="674"/>
      <c r="D153" s="674"/>
      <c r="E153" s="674"/>
      <c r="F153" s="675" t="s">
        <v>653</v>
      </c>
      <c r="G153" s="675" t="s">
        <v>654</v>
      </c>
      <c r="H153" s="675" t="s">
        <v>655</v>
      </c>
      <c r="I153" s="832" t="s">
        <v>654</v>
      </c>
      <c r="J153" s="832"/>
    </row>
    <row r="154" spans="1:10" ht="15.75">
      <c r="A154" s="724"/>
      <c r="B154" s="725"/>
      <c r="C154" s="725"/>
      <c r="D154" s="725"/>
      <c r="E154" s="725"/>
      <c r="F154" s="726"/>
      <c r="G154" s="726"/>
      <c r="H154" s="726"/>
      <c r="I154" s="726"/>
      <c r="J154" s="727"/>
    </row>
    <row r="155" spans="1:10" ht="15.75">
      <c r="A155" s="759" t="s">
        <v>737</v>
      </c>
      <c r="B155" s="760"/>
      <c r="C155" s="760"/>
      <c r="D155" s="760"/>
      <c r="E155" s="760"/>
      <c r="F155" s="735">
        <f>Adat!G95</f>
        <v>0</v>
      </c>
      <c r="G155" s="772">
        <f>IF(F158=0,"",(F155/$F$158)*100)</f>
      </c>
      <c r="H155" s="735">
        <f>Adat!I95</f>
        <v>0</v>
      </c>
      <c r="I155" s="772">
        <f>IF(H158=0,"",(H155/$H$158)*100)</f>
      </c>
      <c r="J155" s="690">
        <f>IF(F155=0,"",(H155/F155)*100)</f>
      </c>
    </row>
    <row r="156" spans="1:10" ht="15.75">
      <c r="A156" s="759" t="s">
        <v>738</v>
      </c>
      <c r="B156" s="760"/>
      <c r="C156" s="760"/>
      <c r="D156" s="760"/>
      <c r="E156" s="760"/>
      <c r="F156" s="735">
        <f>Adat!G96</f>
        <v>0</v>
      </c>
      <c r="G156" s="714">
        <f>IF(F158=0,"",(F156/$F$158)*100)</f>
      </c>
      <c r="H156" s="688">
        <f>Adat!I96</f>
        <v>0</v>
      </c>
      <c r="I156" s="736">
        <f>IF(H158=0,"",(H156/$H$158)*100)</f>
      </c>
      <c r="J156" s="690">
        <f>IF(F156=0,"",(H156/F156)*100)</f>
      </c>
    </row>
    <row r="157" spans="1:10" ht="15.75">
      <c r="A157" s="763" t="s">
        <v>739</v>
      </c>
      <c r="B157" s="764"/>
      <c r="C157" s="764"/>
      <c r="D157" s="764"/>
      <c r="E157" s="764"/>
      <c r="F157" s="773">
        <f>Adat!G97</f>
        <v>0</v>
      </c>
      <c r="G157" s="765">
        <f>IF(F158=0,"",(F157/$F$158)*100)</f>
      </c>
      <c r="H157" s="773">
        <f>Adat!I97</f>
        <v>0</v>
      </c>
      <c r="I157" s="765">
        <f>IF(H158=0,"",(H157/$H$158)*100)</f>
      </c>
      <c r="J157" s="766">
        <f>IF(F157=0,"",(H157/F157)*100)</f>
      </c>
    </row>
    <row r="158" spans="1:10" ht="15.75">
      <c r="A158" s="767" t="s">
        <v>740</v>
      </c>
      <c r="B158" s="768"/>
      <c r="C158" s="768"/>
      <c r="D158" s="768"/>
      <c r="E158" s="768"/>
      <c r="F158" s="747">
        <f>Adat!G94</f>
        <v>0</v>
      </c>
      <c r="G158" s="748">
        <f>IF(F158=0,"",(F158/$F$158)*100)</f>
      </c>
      <c r="H158" s="747">
        <f>Adat!I94</f>
        <v>0</v>
      </c>
      <c r="I158" s="748">
        <f>IF(H158=0,"",(H158/$H$158)*100)</f>
      </c>
      <c r="J158" s="713">
        <f>IF(F158=0,"",(H158/F158)*100)</f>
      </c>
    </row>
    <row r="159" spans="1:10" ht="15.75">
      <c r="A159" s="720"/>
      <c r="B159" s="720"/>
      <c r="C159" s="720"/>
      <c r="D159" s="720"/>
      <c r="E159" s="720"/>
      <c r="F159" s="721"/>
      <c r="G159" s="689"/>
      <c r="H159" s="721"/>
      <c r="I159" s="689"/>
      <c r="J159" s="689"/>
    </row>
    <row r="160" spans="1:10" ht="15.75">
      <c r="A160" s="760"/>
      <c r="B160" s="760"/>
      <c r="C160" s="760"/>
      <c r="D160" s="760"/>
      <c r="E160" s="760"/>
      <c r="F160" s="721"/>
      <c r="G160" s="689"/>
      <c r="H160" s="721"/>
      <c r="I160" s="689"/>
      <c r="J160" s="689"/>
    </row>
    <row r="161" spans="1:10" ht="15.75">
      <c r="A161" s="668" t="str">
        <f>Adat!$E$13</f>
        <v>Magyar Alkotóművészeti Közhasznú Nonprofit KFT</v>
      </c>
      <c r="B161" s="669"/>
      <c r="C161" s="669"/>
      <c r="D161" s="760"/>
      <c r="E161" s="760"/>
      <c r="F161" s="721"/>
      <c r="G161" s="689"/>
      <c r="H161" s="721"/>
      <c r="I161" s="689"/>
      <c r="J161" s="689"/>
    </row>
    <row r="162" spans="1:10" ht="15" customHeight="1">
      <c r="A162" s="668" t="str">
        <f>CONCATENATE("Üzleti év:   ",Adat!$E$17)</f>
        <v>Üzleti év:   2011</v>
      </c>
      <c r="B162" s="669"/>
      <c r="C162" s="668"/>
      <c r="D162" s="760"/>
      <c r="E162" s="760"/>
      <c r="F162" s="721"/>
      <c r="G162" s="689"/>
      <c r="H162" s="721"/>
      <c r="I162" s="689"/>
      <c r="J162" s="689"/>
    </row>
    <row r="163" spans="1:10" ht="15" customHeight="1">
      <c r="A163" s="750"/>
      <c r="B163" s="760"/>
      <c r="C163" s="760"/>
      <c r="D163" s="760"/>
      <c r="E163" s="760"/>
      <c r="F163" s="721"/>
      <c r="G163" s="689"/>
      <c r="H163" s="721"/>
      <c r="I163" s="774" t="s">
        <v>741</v>
      </c>
      <c r="J163" s="689"/>
    </row>
    <row r="164" spans="1:10" ht="15.75">
      <c r="A164" s="775" t="s">
        <v>742</v>
      </c>
      <c r="B164" s="760"/>
      <c r="C164" s="760"/>
      <c r="D164" s="760"/>
      <c r="E164" s="760"/>
      <c r="F164" s="721"/>
      <c r="G164" s="689"/>
      <c r="H164" s="721"/>
      <c r="I164" s="689"/>
      <c r="J164" s="689"/>
    </row>
    <row r="165" spans="1:10" ht="15.75">
      <c r="A165" s="669"/>
      <c r="B165" s="669"/>
      <c r="C165" s="669"/>
      <c r="D165" s="669"/>
      <c r="E165" s="669"/>
      <c r="F165" s="669"/>
      <c r="G165" s="669"/>
      <c r="H165" s="669"/>
      <c r="I165" s="669"/>
      <c r="J165" s="669"/>
    </row>
    <row r="166" spans="1:10" ht="30">
      <c r="A166" s="833" t="s">
        <v>621</v>
      </c>
      <c r="B166" s="833"/>
      <c r="C166" s="833"/>
      <c r="D166" s="833"/>
      <c r="E166" s="833"/>
      <c r="F166" s="834" t="s">
        <v>60</v>
      </c>
      <c r="G166" s="834"/>
      <c r="H166" s="834" t="s">
        <v>62</v>
      </c>
      <c r="I166" s="834"/>
      <c r="J166" s="672" t="s">
        <v>652</v>
      </c>
    </row>
    <row r="167" spans="1:10" ht="30">
      <c r="A167" s="673"/>
      <c r="B167" s="674"/>
      <c r="C167" s="674"/>
      <c r="D167" s="674"/>
      <c r="E167" s="674"/>
      <c r="F167" s="675" t="s">
        <v>653</v>
      </c>
      <c r="G167" s="675" t="s">
        <v>654</v>
      </c>
      <c r="H167" s="675" t="s">
        <v>655</v>
      </c>
      <c r="I167" s="832" t="s">
        <v>654</v>
      </c>
      <c r="J167" s="832"/>
    </row>
    <row r="168" spans="1:10" ht="15.75">
      <c r="A168" s="724"/>
      <c r="B168" s="725"/>
      <c r="C168" s="725"/>
      <c r="D168" s="725"/>
      <c r="E168" s="725"/>
      <c r="F168" s="726"/>
      <c r="G168" s="726"/>
      <c r="H168" s="726"/>
      <c r="I168" s="726"/>
      <c r="J168" s="727"/>
    </row>
    <row r="169" spans="1:10" ht="15.75">
      <c r="A169" s="776" t="s">
        <v>743</v>
      </c>
      <c r="B169" s="777"/>
      <c r="C169" s="777"/>
      <c r="D169" s="777"/>
      <c r="E169" s="777"/>
      <c r="F169" s="778">
        <f>Adat!G99</f>
        <v>0</v>
      </c>
      <c r="G169" s="731">
        <v>0</v>
      </c>
      <c r="H169" s="779">
        <f>Adat!I99</f>
        <v>0</v>
      </c>
      <c r="I169" s="731">
        <v>0</v>
      </c>
      <c r="J169" s="780">
        <f aca="true" t="shared" si="7" ref="J169:J191">IF(F169=0,"",(H169/F169)*100)</f>
      </c>
    </row>
    <row r="170" spans="1:10" ht="15.75">
      <c r="A170" s="759" t="s">
        <v>744</v>
      </c>
      <c r="B170" s="781"/>
      <c r="C170" s="775"/>
      <c r="D170" s="775"/>
      <c r="E170" s="775"/>
      <c r="F170" s="782">
        <f>Adat!G100</f>
        <v>0</v>
      </c>
      <c r="G170" s="736">
        <v>0</v>
      </c>
      <c r="H170" s="783">
        <f>Adat!I100</f>
        <v>0</v>
      </c>
      <c r="I170" s="736">
        <f aca="true" t="shared" si="8" ref="I170:I191">(H170/$H$192)*100</f>
        <v>0</v>
      </c>
      <c r="J170" s="690">
        <f t="shared" si="7"/>
      </c>
    </row>
    <row r="171" spans="1:10" ht="15.75">
      <c r="A171" s="759" t="s">
        <v>745</v>
      </c>
      <c r="B171" s="760"/>
      <c r="C171" s="784"/>
      <c r="D171" s="784"/>
      <c r="E171" s="784"/>
      <c r="F171" s="782">
        <f>Adat!G101</f>
        <v>0</v>
      </c>
      <c r="G171" s="736">
        <v>0</v>
      </c>
      <c r="H171" s="783">
        <f>Adat!I101</f>
        <v>0</v>
      </c>
      <c r="I171" s="736">
        <f t="shared" si="8"/>
        <v>0</v>
      </c>
      <c r="J171" s="690">
        <f t="shared" si="7"/>
      </c>
    </row>
    <row r="172" spans="1:10" ht="15.75">
      <c r="A172" s="759" t="s">
        <v>746</v>
      </c>
      <c r="B172" s="760"/>
      <c r="C172" s="784"/>
      <c r="D172" s="784"/>
      <c r="E172" s="784"/>
      <c r="F172" s="782">
        <f>Adat!G102</f>
        <v>0</v>
      </c>
      <c r="G172" s="736">
        <v>0</v>
      </c>
      <c r="H172" s="783">
        <f>Adat!I102</f>
        <v>0</v>
      </c>
      <c r="I172" s="736">
        <f t="shared" si="8"/>
        <v>0</v>
      </c>
      <c r="J172" s="690">
        <f t="shared" si="7"/>
      </c>
    </row>
    <row r="173" spans="1:10" ht="15.75">
      <c r="A173" s="785" t="s">
        <v>679</v>
      </c>
      <c r="B173" s="786"/>
      <c r="C173" s="786"/>
      <c r="D173" s="786"/>
      <c r="E173" s="786"/>
      <c r="F173" s="787">
        <f>Adat!G103</f>
        <v>0</v>
      </c>
      <c r="G173" s="741">
        <v>0</v>
      </c>
      <c r="H173" s="788">
        <f>Adat!I103</f>
        <v>0</v>
      </c>
      <c r="I173" s="741">
        <f t="shared" si="8"/>
        <v>0</v>
      </c>
      <c r="J173" s="696">
        <f t="shared" si="7"/>
      </c>
    </row>
    <row r="174" spans="1:10" ht="15.75">
      <c r="A174" s="759" t="s">
        <v>747</v>
      </c>
      <c r="B174" s="760"/>
      <c r="C174" s="760"/>
      <c r="D174" s="760"/>
      <c r="E174" s="784"/>
      <c r="F174" s="782">
        <f>Adat!G104</f>
        <v>0</v>
      </c>
      <c r="G174" s="736">
        <v>0</v>
      </c>
      <c r="H174" s="783">
        <f>Adat!I104</f>
        <v>0</v>
      </c>
      <c r="I174" s="736">
        <f t="shared" si="8"/>
        <v>0</v>
      </c>
      <c r="J174" s="690">
        <f t="shared" si="7"/>
      </c>
    </row>
    <row r="175" spans="1:10" ht="15.75">
      <c r="A175" s="759" t="s">
        <v>748</v>
      </c>
      <c r="B175" s="760"/>
      <c r="C175" s="760"/>
      <c r="D175" s="760"/>
      <c r="E175" s="784"/>
      <c r="F175" s="782">
        <f>Adat!G105</f>
        <v>0</v>
      </c>
      <c r="G175" s="736">
        <v>0</v>
      </c>
      <c r="H175" s="783">
        <f>Adat!I105</f>
        <v>0</v>
      </c>
      <c r="I175" s="736">
        <f t="shared" si="8"/>
        <v>0</v>
      </c>
      <c r="J175" s="690">
        <f t="shared" si="7"/>
      </c>
    </row>
    <row r="176" spans="1:10" ht="15.75">
      <c r="A176" s="759" t="s">
        <v>749</v>
      </c>
      <c r="B176" s="760"/>
      <c r="C176" s="760"/>
      <c r="D176" s="760"/>
      <c r="E176" s="784"/>
      <c r="F176" s="782">
        <f>Adat!G106</f>
        <v>0</v>
      </c>
      <c r="G176" s="736">
        <v>0</v>
      </c>
      <c r="H176" s="783">
        <f>Adat!I106</f>
        <v>0</v>
      </c>
      <c r="I176" s="736">
        <f t="shared" si="8"/>
        <v>0</v>
      </c>
      <c r="J176" s="690">
        <f t="shared" si="7"/>
      </c>
    </row>
    <row r="177" spans="1:10" ht="15.75">
      <c r="A177" s="759" t="s">
        <v>750</v>
      </c>
      <c r="B177" s="760"/>
      <c r="C177" s="760"/>
      <c r="D177" s="760"/>
      <c r="E177" s="784"/>
      <c r="F177" s="782">
        <f>Adat!G107</f>
        <v>0</v>
      </c>
      <c r="G177" s="736">
        <v>0</v>
      </c>
      <c r="H177" s="783">
        <f>Adat!I107</f>
        <v>0</v>
      </c>
      <c r="I177" s="736">
        <f t="shared" si="8"/>
        <v>0</v>
      </c>
      <c r="J177" s="690">
        <f>IF(F177=0,"",(H177/F177)*100)</f>
      </c>
    </row>
    <row r="178" spans="1:10" ht="15.75">
      <c r="A178" s="759" t="s">
        <v>751</v>
      </c>
      <c r="B178" s="760"/>
      <c r="C178" s="760"/>
      <c r="D178" s="760"/>
      <c r="E178" s="784"/>
      <c r="F178" s="782">
        <f>Adat!G108</f>
        <v>0</v>
      </c>
      <c r="G178" s="736">
        <v>0</v>
      </c>
      <c r="H178" s="783">
        <f>Adat!I108</f>
        <v>0</v>
      </c>
      <c r="I178" s="736">
        <f t="shared" si="8"/>
        <v>0</v>
      </c>
      <c r="J178" s="690">
        <f t="shared" si="7"/>
      </c>
    </row>
    <row r="179" spans="1:10" ht="15.75">
      <c r="A179" s="759" t="s">
        <v>752</v>
      </c>
      <c r="B179" s="760"/>
      <c r="C179" s="760"/>
      <c r="D179" s="760"/>
      <c r="E179" s="784"/>
      <c r="F179" s="782">
        <f>Adat!G109</f>
        <v>0</v>
      </c>
      <c r="G179" s="736">
        <v>0</v>
      </c>
      <c r="H179" s="783">
        <f>Adat!I109</f>
        <v>0</v>
      </c>
      <c r="I179" s="736">
        <f t="shared" si="8"/>
        <v>0</v>
      </c>
      <c r="J179" s="690">
        <f t="shared" si="7"/>
      </c>
    </row>
    <row r="180" spans="1:10" ht="15.75">
      <c r="A180" s="759" t="s">
        <v>753</v>
      </c>
      <c r="B180" s="760"/>
      <c r="C180" s="760"/>
      <c r="D180" s="760"/>
      <c r="E180" s="784"/>
      <c r="F180" s="782">
        <f>Adat!G110</f>
        <v>0</v>
      </c>
      <c r="G180" s="736">
        <v>0</v>
      </c>
      <c r="H180" s="783">
        <f>Adat!I110</f>
        <v>0</v>
      </c>
      <c r="I180" s="736">
        <f t="shared" si="8"/>
        <v>0</v>
      </c>
      <c r="J180" s="690">
        <f t="shared" si="7"/>
      </c>
    </row>
    <row r="181" spans="1:10" ht="15.75">
      <c r="A181" s="759" t="s">
        <v>754</v>
      </c>
      <c r="B181" s="760"/>
      <c r="C181" s="760"/>
      <c r="D181" s="760"/>
      <c r="E181" s="784"/>
      <c r="F181" s="782">
        <f>Adat!G111</f>
        <v>0</v>
      </c>
      <c r="G181" s="736">
        <v>0</v>
      </c>
      <c r="H181" s="783">
        <f>Adat!I111</f>
        <v>0</v>
      </c>
      <c r="I181" s="736">
        <f t="shared" si="8"/>
        <v>0</v>
      </c>
      <c r="J181" s="690">
        <f t="shared" si="7"/>
      </c>
    </row>
    <row r="182" spans="1:10" ht="15.75">
      <c r="A182" s="785" t="s">
        <v>680</v>
      </c>
      <c r="B182" s="786"/>
      <c r="C182" s="786"/>
      <c r="D182" s="786"/>
      <c r="E182" s="786"/>
      <c r="F182" s="787">
        <f>Adat!G112</f>
        <v>0</v>
      </c>
      <c r="G182" s="741">
        <v>0</v>
      </c>
      <c r="H182" s="788">
        <f>Adat!I112</f>
        <v>2265</v>
      </c>
      <c r="I182" s="741">
        <f t="shared" si="8"/>
        <v>100</v>
      </c>
      <c r="J182" s="696">
        <f t="shared" si="7"/>
      </c>
    </row>
    <row r="183" spans="1:10" ht="15.75">
      <c r="A183" s="759" t="s">
        <v>755</v>
      </c>
      <c r="B183" s="760"/>
      <c r="C183" s="784"/>
      <c r="D183" s="784"/>
      <c r="E183" s="784"/>
      <c r="F183" s="782">
        <f>Adat!G113</f>
        <v>0</v>
      </c>
      <c r="G183" s="736">
        <v>0</v>
      </c>
      <c r="H183" s="783">
        <f>Adat!I113</f>
        <v>0</v>
      </c>
      <c r="I183" s="736">
        <f t="shared" si="8"/>
        <v>0</v>
      </c>
      <c r="J183" s="690">
        <f t="shared" si="7"/>
      </c>
    </row>
    <row r="184" spans="1:10" ht="15.75">
      <c r="A184" s="759" t="s">
        <v>756</v>
      </c>
      <c r="B184" s="760"/>
      <c r="C184" s="784"/>
      <c r="D184" s="784"/>
      <c r="E184" s="784"/>
      <c r="F184" s="782">
        <f>Adat!G114</f>
        <v>0</v>
      </c>
      <c r="G184" s="770">
        <v>0</v>
      </c>
      <c r="H184" s="783">
        <f>Adat!I114</f>
        <v>0</v>
      </c>
      <c r="I184" s="770">
        <f t="shared" si="8"/>
        <v>0</v>
      </c>
      <c r="J184" s="690">
        <f t="shared" si="7"/>
      </c>
    </row>
    <row r="185" spans="1:10" ht="15.75">
      <c r="A185" s="759" t="s">
        <v>757</v>
      </c>
      <c r="B185" s="760"/>
      <c r="C185" s="784"/>
      <c r="D185" s="784"/>
      <c r="E185" s="784"/>
      <c r="F185" s="782">
        <f>Adat!G115</f>
        <v>0</v>
      </c>
      <c r="G185" s="736">
        <v>0</v>
      </c>
      <c r="H185" s="783">
        <f>Adat!I115</f>
        <v>0</v>
      </c>
      <c r="I185" s="736">
        <f t="shared" si="8"/>
        <v>0</v>
      </c>
      <c r="J185" s="690">
        <f t="shared" si="7"/>
      </c>
    </row>
    <row r="186" spans="1:10" ht="15.75">
      <c r="A186" s="759" t="s">
        <v>758</v>
      </c>
      <c r="B186" s="760"/>
      <c r="C186" s="784"/>
      <c r="D186" s="784"/>
      <c r="E186" s="784"/>
      <c r="F186" s="782">
        <f>Adat!G116</f>
        <v>0</v>
      </c>
      <c r="G186" s="736">
        <v>0</v>
      </c>
      <c r="H186" s="783">
        <f>Adat!I116</f>
        <v>0</v>
      </c>
      <c r="I186" s="736">
        <f t="shared" si="8"/>
        <v>0</v>
      </c>
      <c r="J186" s="690">
        <f t="shared" si="7"/>
      </c>
    </row>
    <row r="187" spans="1:10" ht="15.75">
      <c r="A187" s="759" t="s">
        <v>759</v>
      </c>
      <c r="B187" s="760"/>
      <c r="C187" s="784"/>
      <c r="D187" s="784"/>
      <c r="E187" s="784"/>
      <c r="F187" s="782">
        <f>Adat!G117</f>
        <v>0</v>
      </c>
      <c r="G187" s="736">
        <v>0</v>
      </c>
      <c r="H187" s="783">
        <f>Adat!I117</f>
        <v>0</v>
      </c>
      <c r="I187" s="736">
        <f t="shared" si="8"/>
        <v>0</v>
      </c>
      <c r="J187" s="690">
        <f t="shared" si="7"/>
      </c>
    </row>
    <row r="188" spans="1:10" ht="15.75">
      <c r="A188" s="759" t="s">
        <v>760</v>
      </c>
      <c r="B188" s="760"/>
      <c r="C188" s="784"/>
      <c r="D188" s="784"/>
      <c r="E188" s="784"/>
      <c r="F188" s="782">
        <f>Adat!G118</f>
        <v>0</v>
      </c>
      <c r="G188" s="736">
        <v>0</v>
      </c>
      <c r="H188" s="783">
        <f>Adat!I118</f>
        <v>0</v>
      </c>
      <c r="I188" s="736">
        <f t="shared" si="8"/>
        <v>0</v>
      </c>
      <c r="J188" s="690">
        <f t="shared" si="7"/>
      </c>
    </row>
    <row r="189" spans="1:10" ht="15.75">
      <c r="A189" s="789" t="s">
        <v>761</v>
      </c>
      <c r="B189" s="790"/>
      <c r="C189" s="791"/>
      <c r="D189" s="791"/>
      <c r="E189" s="791"/>
      <c r="F189" s="782">
        <f>Adat!G119</f>
        <v>0</v>
      </c>
      <c r="G189" s="736">
        <v>0</v>
      </c>
      <c r="H189" s="783">
        <f>Adat!I119</f>
        <v>0</v>
      </c>
      <c r="I189" s="736">
        <f t="shared" si="8"/>
        <v>0</v>
      </c>
      <c r="J189" s="690">
        <f t="shared" si="7"/>
      </c>
    </row>
    <row r="190" spans="1:10" ht="15.75">
      <c r="A190" s="789" t="s">
        <v>762</v>
      </c>
      <c r="B190" s="790"/>
      <c r="C190" s="791"/>
      <c r="D190" s="791"/>
      <c r="E190" s="791"/>
      <c r="F190" s="782">
        <f>Adat!G120</f>
        <v>0</v>
      </c>
      <c r="G190" s="736">
        <v>0</v>
      </c>
      <c r="H190" s="783">
        <f>Adat!I120</f>
        <v>0</v>
      </c>
      <c r="I190" s="736">
        <f t="shared" si="8"/>
        <v>0</v>
      </c>
      <c r="J190" s="690">
        <f t="shared" si="7"/>
      </c>
    </row>
    <row r="191" spans="1:10" ht="15.75">
      <c r="A191" s="763" t="s">
        <v>763</v>
      </c>
      <c r="B191" s="764"/>
      <c r="C191" s="792"/>
      <c r="D191" s="792"/>
      <c r="E191" s="792"/>
      <c r="F191" s="793">
        <f>Adat!G121</f>
        <v>0</v>
      </c>
      <c r="G191" s="765">
        <v>0</v>
      </c>
      <c r="H191" s="794">
        <f>Adat!I121</f>
        <v>2265</v>
      </c>
      <c r="I191" s="765">
        <f t="shared" si="8"/>
        <v>100</v>
      </c>
      <c r="J191" s="766">
        <f t="shared" si="7"/>
      </c>
    </row>
    <row r="192" spans="1:10" ht="15.75">
      <c r="A192" s="795" t="s">
        <v>764</v>
      </c>
      <c r="B192" s="796"/>
      <c r="C192" s="796"/>
      <c r="D192" s="796"/>
      <c r="E192" s="796"/>
      <c r="F192" s="797">
        <f>Adat!G98</f>
        <v>0</v>
      </c>
      <c r="G192" s="748">
        <v>0</v>
      </c>
      <c r="H192" s="798">
        <f>Adat!I98</f>
        <v>2265</v>
      </c>
      <c r="I192" s="748">
        <f>(H192/$H$192)*100</f>
        <v>100</v>
      </c>
      <c r="J192" s="713">
        <f>IF(F192=0,"",(H192/F192)*100)</f>
      </c>
    </row>
    <row r="193" ht="15" customHeight="1"/>
    <row r="194" ht="15" customHeight="1"/>
    <row r="195" spans="1:10" ht="15.75">
      <c r="A195" s="668" t="s">
        <v>765</v>
      </c>
      <c r="B195" s="669"/>
      <c r="C195" s="669"/>
      <c r="D195" s="669"/>
      <c r="E195" s="669"/>
      <c r="F195" s="669"/>
      <c r="G195" s="669"/>
      <c r="H195" s="669"/>
      <c r="I195" s="667" t="s">
        <v>766</v>
      </c>
      <c r="J195" s="669"/>
    </row>
    <row r="196" spans="1:10" ht="15.75">
      <c r="A196" s="668"/>
      <c r="B196" s="669"/>
      <c r="C196" s="669"/>
      <c r="D196" s="669"/>
      <c r="E196" s="669"/>
      <c r="F196" s="669"/>
      <c r="G196" s="669"/>
      <c r="H196" s="669"/>
      <c r="I196" s="669"/>
      <c r="J196" s="669"/>
    </row>
    <row r="197" spans="1:10" ht="15.75">
      <c r="A197" s="669"/>
      <c r="B197" s="669"/>
      <c r="C197" s="669"/>
      <c r="D197" s="669"/>
      <c r="E197" s="669"/>
      <c r="F197" s="669"/>
      <c r="G197" s="669"/>
      <c r="H197" s="669"/>
      <c r="I197" s="706" t="s">
        <v>401</v>
      </c>
      <c r="J197" s="706"/>
    </row>
    <row r="198" spans="1:10" ht="30">
      <c r="A198" s="833" t="s">
        <v>621</v>
      </c>
      <c r="B198" s="833"/>
      <c r="C198" s="833"/>
      <c r="D198" s="833"/>
      <c r="E198" s="833"/>
      <c r="F198" s="834" t="s">
        <v>60</v>
      </c>
      <c r="G198" s="834"/>
      <c r="H198" s="834" t="s">
        <v>62</v>
      </c>
      <c r="I198" s="834"/>
      <c r="J198" s="672" t="s">
        <v>652</v>
      </c>
    </row>
    <row r="199" spans="1:10" ht="30">
      <c r="A199" s="673"/>
      <c r="B199" s="674"/>
      <c r="C199" s="674"/>
      <c r="D199" s="674"/>
      <c r="E199" s="674"/>
      <c r="F199" s="675" t="s">
        <v>653</v>
      </c>
      <c r="G199" s="675" t="s">
        <v>654</v>
      </c>
      <c r="H199" s="675" t="s">
        <v>655</v>
      </c>
      <c r="I199" s="832" t="s">
        <v>654</v>
      </c>
      <c r="J199" s="832"/>
    </row>
    <row r="200" spans="1:10" ht="15.75">
      <c r="A200" s="724"/>
      <c r="B200" s="725"/>
      <c r="C200" s="725"/>
      <c r="D200" s="725"/>
      <c r="E200" s="725"/>
      <c r="F200" s="726"/>
      <c r="G200" s="726"/>
      <c r="H200" s="726"/>
      <c r="I200" s="726"/>
      <c r="J200" s="727"/>
    </row>
    <row r="201" spans="1:10" ht="15.75">
      <c r="A201" s="759" t="s">
        <v>767</v>
      </c>
      <c r="B201" s="760"/>
      <c r="C201" s="760"/>
      <c r="D201" s="760"/>
      <c r="E201" s="760"/>
      <c r="F201" s="735">
        <f>Adat!G123</f>
        <v>0</v>
      </c>
      <c r="G201" s="772"/>
      <c r="H201" s="735">
        <f>Adat!I123</f>
        <v>2467</v>
      </c>
      <c r="I201" s="772"/>
      <c r="J201" s="690">
        <f>IF(F201=0,"",(H201/F201)*100)</f>
      </c>
    </row>
    <row r="202" spans="1:10" ht="15.75">
      <c r="A202" s="759" t="s">
        <v>768</v>
      </c>
      <c r="B202" s="760"/>
      <c r="C202" s="760"/>
      <c r="D202" s="760"/>
      <c r="E202" s="760"/>
      <c r="F202" s="688">
        <f>Adat!G124</f>
        <v>0</v>
      </c>
      <c r="G202" s="799"/>
      <c r="H202" s="688">
        <f>Adat!I124</f>
        <v>82707</v>
      </c>
      <c r="I202" s="714"/>
      <c r="J202" s="762">
        <f>IF(F202=0,"",(H202/F202)*100)</f>
      </c>
    </row>
    <row r="203" spans="1:10" ht="15.75">
      <c r="A203" s="763" t="s">
        <v>769</v>
      </c>
      <c r="B203" s="764"/>
      <c r="C203" s="764"/>
      <c r="D203" s="764"/>
      <c r="E203" s="764"/>
      <c r="F203" s="735">
        <f>Adat!G125</f>
        <v>0</v>
      </c>
      <c r="G203" s="765"/>
      <c r="H203" s="735">
        <f>Adat!I125</f>
        <v>82561</v>
      </c>
      <c r="I203" s="765"/>
      <c r="J203" s="766">
        <f>IF(F203=0,"",(H203/F203)*100)</f>
      </c>
    </row>
    <row r="204" spans="1:10" ht="15.75">
      <c r="A204" s="767" t="s">
        <v>770</v>
      </c>
      <c r="B204" s="768"/>
      <c r="C204" s="768"/>
      <c r="D204" s="768"/>
      <c r="E204" s="768"/>
      <c r="F204" s="747">
        <f>Adat!G122</f>
        <v>0</v>
      </c>
      <c r="G204" s="748"/>
      <c r="H204" s="747">
        <f>Adat!I122</f>
        <v>167735</v>
      </c>
      <c r="I204" s="748"/>
      <c r="J204" s="713">
        <f>IF(F204=0,"",(H204/F204)*100)</f>
      </c>
    </row>
  </sheetData>
  <sheetProtection/>
  <mergeCells count="36">
    <mergeCell ref="A29:E29"/>
    <mergeCell ref="F29:G29"/>
    <mergeCell ref="H29:I29"/>
    <mergeCell ref="I30:J30"/>
    <mergeCell ref="A124:E124"/>
    <mergeCell ref="F124:G124"/>
    <mergeCell ref="H124:I124"/>
    <mergeCell ref="F55:G55"/>
    <mergeCell ref="H55:I55"/>
    <mergeCell ref="I56:J56"/>
    <mergeCell ref="A95:E95"/>
    <mergeCell ref="F95:G95"/>
    <mergeCell ref="H95:I95"/>
    <mergeCell ref="I96:J96"/>
    <mergeCell ref="F136:G136"/>
    <mergeCell ref="A8:E8"/>
    <mergeCell ref="F8:G8"/>
    <mergeCell ref="H8:I8"/>
    <mergeCell ref="I9:J9"/>
    <mergeCell ref="A55:E55"/>
    <mergeCell ref="H198:I198"/>
    <mergeCell ref="A152:E152"/>
    <mergeCell ref="F152:G152"/>
    <mergeCell ref="H152:I152"/>
    <mergeCell ref="A136:E136"/>
    <mergeCell ref="I125:J125"/>
    <mergeCell ref="I199:J199"/>
    <mergeCell ref="A166:E166"/>
    <mergeCell ref="F166:G166"/>
    <mergeCell ref="H166:I166"/>
    <mergeCell ref="I167:J167"/>
    <mergeCell ref="H136:I136"/>
    <mergeCell ref="I137:J137"/>
    <mergeCell ref="I153:J153"/>
    <mergeCell ref="A198:E198"/>
    <mergeCell ref="F198:G198"/>
  </mergeCells>
  <printOptions/>
  <pageMargins left="0.5902777777777778" right="0.5902777777777778" top="0.9840277777777778" bottom="0.9840277777777778" header="0.5118055555555556" footer="0.5118055555555556"/>
  <pageSetup horizontalDpi="300" verticalDpi="300" orientation="portrait" paperSize="9" scale="91" r:id="rId1"/>
  <rowBreaks count="4" manualBreakCount="4">
    <brk id="48" max="255" man="1"/>
    <brk id="87" max="255" man="1"/>
    <brk id="130" max="255" man="1"/>
    <brk id="15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Zeros="0" zoomScalePageLayoutView="0" workbookViewId="0" topLeftCell="A16">
      <selection activeCell="D50" sqref="D50"/>
    </sheetView>
  </sheetViews>
  <sheetFormatPr defaultColWidth="8.796875" defaultRowHeight="15"/>
  <cols>
    <col min="1" max="1" width="30.59765625" style="0" customWidth="1"/>
    <col min="2" max="2" width="0" style="0" hidden="1" customWidth="1"/>
    <col min="3" max="3" width="14.3984375" style="0" customWidth="1"/>
    <col min="4" max="4" width="7.796875" style="0" customWidth="1"/>
    <col min="5" max="5" width="7.3984375" style="0" customWidth="1"/>
    <col min="6" max="7" width="6.8984375" style="0" customWidth="1"/>
    <col min="8" max="8" width="8" style="0" customWidth="1"/>
  </cols>
  <sheetData>
    <row r="1" spans="1:8" ht="13.5" customHeight="1">
      <c r="A1" s="42" t="str">
        <f>Adat!$E$13</f>
        <v>Magyar Alkotóművészeti Közhasznú Nonprofit KFT</v>
      </c>
      <c r="B1" s="322"/>
      <c r="C1" s="395"/>
      <c r="D1" s="395"/>
      <c r="E1" s="395"/>
      <c r="F1" s="396"/>
      <c r="G1" s="396"/>
      <c r="H1" s="396"/>
    </row>
    <row r="2" spans="1:8" ht="13.5" customHeight="1">
      <c r="A2" s="42" t="str">
        <f>CONCATENATE("Üzleti év:   ",Adat!$E$17)</f>
        <v>Üzleti év:   2011</v>
      </c>
      <c r="B2" s="322"/>
      <c r="C2" s="395"/>
      <c r="D2" s="395"/>
      <c r="E2" s="395"/>
      <c r="F2" s="396"/>
      <c r="G2" s="396" t="s">
        <v>771</v>
      </c>
      <c r="H2" s="396"/>
    </row>
    <row r="3" spans="1:8" ht="13.5" customHeight="1">
      <c r="A3" s="322"/>
      <c r="B3" s="322"/>
      <c r="C3" s="395"/>
      <c r="D3" s="395"/>
      <c r="E3" s="395"/>
      <c r="F3" s="396"/>
      <c r="G3" s="396"/>
      <c r="H3" s="396"/>
    </row>
    <row r="4" spans="1:8" ht="13.5" customHeight="1">
      <c r="A4" s="835" t="s">
        <v>772</v>
      </c>
      <c r="B4" s="835"/>
      <c r="C4" s="835"/>
      <c r="D4" s="835"/>
      <c r="E4" s="835"/>
      <c r="F4" s="835"/>
      <c r="G4" s="835"/>
      <c r="H4" s="835"/>
    </row>
    <row r="5" spans="1:8" ht="13.5" customHeight="1">
      <c r="A5" s="397"/>
      <c r="B5" s="397"/>
      <c r="C5" s="397"/>
      <c r="D5" s="397"/>
      <c r="E5" s="397"/>
      <c r="F5" s="397"/>
      <c r="G5" s="397"/>
      <c r="H5" s="397"/>
    </row>
    <row r="6" spans="1:8" ht="13.5" customHeight="1">
      <c r="A6" s="398"/>
      <c r="B6" s="322"/>
      <c r="C6" s="395"/>
      <c r="D6" s="395"/>
      <c r="E6" s="395"/>
      <c r="F6" s="396"/>
      <c r="G6" s="396"/>
      <c r="H6" s="396"/>
    </row>
    <row r="7" spans="1:8" ht="13.5" customHeight="1">
      <c r="A7" s="399" t="s">
        <v>773</v>
      </c>
      <c r="B7" s="400"/>
      <c r="C7" s="401" t="s">
        <v>774</v>
      </c>
      <c r="D7" s="402" t="s">
        <v>60</v>
      </c>
      <c r="E7" s="401" t="s">
        <v>62</v>
      </c>
      <c r="F7" s="403" t="s">
        <v>60</v>
      </c>
      <c r="G7" s="404" t="s">
        <v>62</v>
      </c>
      <c r="H7" s="405" t="s">
        <v>775</v>
      </c>
    </row>
    <row r="8" spans="1:8" ht="13.5" customHeight="1">
      <c r="A8" s="406"/>
      <c r="B8" s="407"/>
      <c r="C8" s="408"/>
      <c r="D8" s="409"/>
      <c r="E8" s="408"/>
      <c r="F8" s="410"/>
      <c r="G8" s="411"/>
      <c r="H8" s="412"/>
    </row>
    <row r="9" spans="1:8" ht="13.5" customHeight="1">
      <c r="A9" s="413" t="s">
        <v>776</v>
      </c>
      <c r="B9" s="414"/>
      <c r="C9" s="415" t="s">
        <v>602</v>
      </c>
      <c r="D9" s="416">
        <f>Adat!G30</f>
        <v>0</v>
      </c>
      <c r="E9" s="417">
        <f>Adat!I30</f>
        <v>0</v>
      </c>
      <c r="F9" s="418">
        <v>0</v>
      </c>
      <c r="G9" s="419">
        <f>E9/E10*100</f>
        <v>0</v>
      </c>
      <c r="H9" s="420">
        <v>0</v>
      </c>
    </row>
    <row r="10" spans="1:8" ht="13.5" customHeight="1">
      <c r="A10" s="421"/>
      <c r="B10" s="422"/>
      <c r="C10" s="408" t="s">
        <v>777</v>
      </c>
      <c r="D10" s="423">
        <f>Adat!G81</f>
        <v>0</v>
      </c>
      <c r="E10" s="424">
        <f>Adat!I81</f>
        <v>170500</v>
      </c>
      <c r="F10" s="425"/>
      <c r="G10" s="426"/>
      <c r="H10" s="427"/>
    </row>
    <row r="11" spans="1:8" ht="13.5" customHeight="1">
      <c r="A11" s="413" t="s">
        <v>778</v>
      </c>
      <c r="B11" s="414"/>
      <c r="C11" s="415" t="s">
        <v>659</v>
      </c>
      <c r="D11" s="416">
        <f>Adat!G55</f>
        <v>0</v>
      </c>
      <c r="E11" s="417">
        <f>Adat!I55</f>
        <v>170500</v>
      </c>
      <c r="F11" s="418">
        <v>0</v>
      </c>
      <c r="G11" s="419">
        <f>E11/E12*100</f>
        <v>100</v>
      </c>
      <c r="H11" s="419">
        <v>0</v>
      </c>
    </row>
    <row r="12" spans="1:8" ht="13.5" customHeight="1">
      <c r="A12" s="421"/>
      <c r="B12" s="422"/>
      <c r="C12" s="408" t="s">
        <v>777</v>
      </c>
      <c r="D12" s="423">
        <f>Adat!G81</f>
        <v>0</v>
      </c>
      <c r="E12" s="424">
        <f>Adat!I81</f>
        <v>170500</v>
      </c>
      <c r="F12" s="425"/>
      <c r="G12" s="426"/>
      <c r="H12" s="426"/>
    </row>
    <row r="13" spans="1:8" ht="13.5" customHeight="1">
      <c r="A13" s="413" t="s">
        <v>779</v>
      </c>
      <c r="B13" s="428"/>
      <c r="C13" s="415" t="s">
        <v>668</v>
      </c>
      <c r="D13" s="416">
        <f>Adat!G85</f>
        <v>0</v>
      </c>
      <c r="E13" s="417">
        <f>Adat!I85</f>
        <v>500</v>
      </c>
      <c r="F13" s="418">
        <v>0</v>
      </c>
      <c r="G13" s="419">
        <v>0</v>
      </c>
      <c r="H13" s="419">
        <v>0</v>
      </c>
    </row>
    <row r="14" spans="1:8" ht="13.5" customHeight="1">
      <c r="A14" s="421"/>
      <c r="B14" s="429"/>
      <c r="C14" s="408" t="s">
        <v>602</v>
      </c>
      <c r="D14" s="430">
        <f>Adat!G30</f>
        <v>0</v>
      </c>
      <c r="E14" s="431">
        <f>Adat!I30</f>
        <v>0</v>
      </c>
      <c r="F14" s="425"/>
      <c r="G14" s="426"/>
      <c r="H14" s="426"/>
    </row>
    <row r="15" spans="1:8" ht="13.5" customHeight="1">
      <c r="A15" s="413" t="s">
        <v>780</v>
      </c>
      <c r="B15" s="414"/>
      <c r="C15" s="415" t="s">
        <v>668</v>
      </c>
      <c r="D15" s="416">
        <f>Adat!G85</f>
        <v>0</v>
      </c>
      <c r="E15" s="417">
        <f>Adat!I85</f>
        <v>500</v>
      </c>
      <c r="F15" s="418"/>
      <c r="G15" s="419">
        <v>0</v>
      </c>
      <c r="H15" s="420"/>
    </row>
    <row r="16" spans="1:8" ht="13.5" customHeight="1">
      <c r="A16" s="421"/>
      <c r="B16" s="422"/>
      <c r="C16" s="408" t="s">
        <v>657</v>
      </c>
      <c r="D16" s="423">
        <f>Adat!G39</f>
        <v>0</v>
      </c>
      <c r="E16" s="424">
        <f>Adat!I39</f>
        <v>0</v>
      </c>
      <c r="F16" s="425"/>
      <c r="G16" s="426"/>
      <c r="H16" s="427"/>
    </row>
    <row r="17" spans="1:8" ht="13.5" customHeight="1">
      <c r="A17" s="413" t="s">
        <v>781</v>
      </c>
      <c r="B17" s="414"/>
      <c r="C17" s="415" t="s">
        <v>668</v>
      </c>
      <c r="D17" s="416">
        <f>Adat!G85</f>
        <v>0</v>
      </c>
      <c r="E17" s="417">
        <f>Adat!I85</f>
        <v>500</v>
      </c>
      <c r="F17" s="418">
        <v>0</v>
      </c>
      <c r="G17" s="419">
        <f>E17/E18*100</f>
        <v>0.2932551319648094</v>
      </c>
      <c r="H17" s="420">
        <v>0</v>
      </c>
    </row>
    <row r="18" spans="1:8" ht="13.5" customHeight="1">
      <c r="A18" s="421"/>
      <c r="B18" s="422"/>
      <c r="C18" s="408" t="s">
        <v>782</v>
      </c>
      <c r="D18" s="423">
        <f>Adat!G81</f>
        <v>0</v>
      </c>
      <c r="E18" s="424">
        <f>Adat!I81</f>
        <v>170500</v>
      </c>
      <c r="F18" s="425"/>
      <c r="G18" s="426"/>
      <c r="H18" s="427"/>
    </row>
    <row r="19" spans="1:8" ht="13.5" customHeight="1">
      <c r="A19" s="413" t="s">
        <v>783</v>
      </c>
      <c r="B19" s="414"/>
      <c r="C19" s="415" t="s">
        <v>784</v>
      </c>
      <c r="D19" s="416">
        <f>Adat!G112</f>
        <v>0</v>
      </c>
      <c r="E19" s="417">
        <f>Adat!I112</f>
        <v>2265</v>
      </c>
      <c r="F19" s="418">
        <v>0</v>
      </c>
      <c r="G19" s="419">
        <f>E19/E20*100</f>
        <v>1.3284457478005864</v>
      </c>
      <c r="H19" s="420">
        <v>0</v>
      </c>
    </row>
    <row r="20" spans="1:8" ht="13.5" customHeight="1">
      <c r="A20" s="421"/>
      <c r="B20" s="422"/>
      <c r="C20" s="408" t="s">
        <v>782</v>
      </c>
      <c r="D20" s="423">
        <f>Adat!G81</f>
        <v>0</v>
      </c>
      <c r="E20" s="424">
        <f>Adat!I81</f>
        <v>170500</v>
      </c>
      <c r="F20" s="425"/>
      <c r="G20" s="426"/>
      <c r="H20" s="427"/>
    </row>
    <row r="21" spans="1:8" ht="13.5" customHeight="1">
      <c r="A21" s="432" t="s">
        <v>785</v>
      </c>
      <c r="B21" s="433"/>
      <c r="C21" s="434" t="s">
        <v>786</v>
      </c>
      <c r="D21" s="435">
        <f>Adat!G103</f>
        <v>0</v>
      </c>
      <c r="E21" s="436">
        <f>Adat!I103</f>
        <v>0</v>
      </c>
      <c r="F21" s="437">
        <v>0</v>
      </c>
      <c r="G21" s="438">
        <f>E21/E22*100</f>
        <v>0</v>
      </c>
      <c r="H21" s="439">
        <f>IF(F21=0,"",G21/F21*100)</f>
      </c>
    </row>
    <row r="22" spans="1:8" ht="13.5" customHeight="1">
      <c r="A22" s="432"/>
      <c r="B22" s="433"/>
      <c r="C22" s="440" t="s">
        <v>782</v>
      </c>
      <c r="D22" s="423">
        <f>Adat!G81</f>
        <v>0</v>
      </c>
      <c r="E22" s="424">
        <f>Adat!I81</f>
        <v>170500</v>
      </c>
      <c r="F22" s="437"/>
      <c r="G22" s="438"/>
      <c r="H22" s="439"/>
    </row>
    <row r="23" spans="1:8" ht="13.5" customHeight="1">
      <c r="A23" s="413" t="s">
        <v>787</v>
      </c>
      <c r="B23" s="414"/>
      <c r="C23" s="415" t="s">
        <v>677</v>
      </c>
      <c r="D23" s="416">
        <f>Adat!G98</f>
        <v>0</v>
      </c>
      <c r="E23" s="417">
        <f>Adat!I98</f>
        <v>2265</v>
      </c>
      <c r="F23" s="418">
        <v>0</v>
      </c>
      <c r="G23" s="419">
        <f>E23/E24*100</f>
        <v>1.3284457478005864</v>
      </c>
      <c r="H23" s="420">
        <v>0</v>
      </c>
    </row>
    <row r="24" spans="1:8" ht="13.5" customHeight="1">
      <c r="A24" s="421"/>
      <c r="B24" s="422"/>
      <c r="C24" s="408" t="s">
        <v>782</v>
      </c>
      <c r="D24" s="423">
        <f>Adat!G81</f>
        <v>0</v>
      </c>
      <c r="E24" s="424">
        <f>Adat!I81</f>
        <v>170500</v>
      </c>
      <c r="F24" s="425"/>
      <c r="G24" s="426"/>
      <c r="H24" s="427"/>
    </row>
    <row r="25" spans="1:8" ht="13.5" customHeight="1">
      <c r="A25" s="322"/>
      <c r="B25" s="322"/>
      <c r="C25" s="395"/>
      <c r="D25" s="395"/>
      <c r="E25" s="395"/>
      <c r="F25" s="396"/>
      <c r="G25" s="396"/>
      <c r="H25" s="396"/>
    </row>
    <row r="26" spans="1:8" ht="13.5" customHeight="1">
      <c r="A26" s="322"/>
      <c r="B26" s="322"/>
      <c r="C26" s="395"/>
      <c r="D26" s="395"/>
      <c r="E26" s="395"/>
      <c r="F26" s="396"/>
      <c r="G26" s="396"/>
      <c r="H26" s="396"/>
    </row>
    <row r="27" spans="1:8" ht="13.5" customHeight="1">
      <c r="A27" s="322"/>
      <c r="B27" s="322"/>
      <c r="C27" s="395"/>
      <c r="D27" s="395"/>
      <c r="E27" s="395"/>
      <c r="F27" s="396"/>
      <c r="G27" s="396"/>
      <c r="H27" s="396"/>
    </row>
    <row r="28" spans="1:8" ht="13.5" customHeight="1">
      <c r="A28" s="835" t="s">
        <v>788</v>
      </c>
      <c r="B28" s="835"/>
      <c r="C28" s="835"/>
      <c r="D28" s="835"/>
      <c r="E28" s="835"/>
      <c r="F28" s="835"/>
      <c r="G28" s="835"/>
      <c r="H28" s="835"/>
    </row>
    <row r="29" spans="1:8" ht="13.5" customHeight="1">
      <c r="A29" s="322"/>
      <c r="B29" s="322"/>
      <c r="C29" s="398"/>
      <c r="D29" s="395"/>
      <c r="E29" s="395"/>
      <c r="F29" s="396"/>
      <c r="G29" s="396" t="s">
        <v>789</v>
      </c>
      <c r="H29" s="396"/>
    </row>
    <row r="30" spans="1:8" ht="13.5" customHeight="1">
      <c r="A30" s="322"/>
      <c r="B30" s="322"/>
      <c r="C30" s="398"/>
      <c r="D30" s="395"/>
      <c r="E30" s="395"/>
      <c r="F30" s="396"/>
      <c r="G30" s="396"/>
      <c r="H30" s="396"/>
    </row>
    <row r="31" spans="1:8" ht="13.5" customHeight="1">
      <c r="A31" s="441" t="s">
        <v>773</v>
      </c>
      <c r="B31" s="442"/>
      <c r="C31" s="401" t="s">
        <v>774</v>
      </c>
      <c r="D31" s="402" t="s">
        <v>60</v>
      </c>
      <c r="E31" s="401" t="s">
        <v>62</v>
      </c>
      <c r="F31" s="403" t="s">
        <v>60</v>
      </c>
      <c r="G31" s="404" t="s">
        <v>62</v>
      </c>
      <c r="H31" s="405" t="s">
        <v>775</v>
      </c>
    </row>
    <row r="32" spans="1:8" ht="13.5" customHeight="1">
      <c r="A32" s="406"/>
      <c r="B32" s="443"/>
      <c r="C32" s="408"/>
      <c r="D32" s="409"/>
      <c r="E32" s="408"/>
      <c r="F32" s="410"/>
      <c r="G32" s="411"/>
      <c r="H32" s="412"/>
    </row>
    <row r="33" spans="1:8" ht="13.5" customHeight="1">
      <c r="A33" s="413" t="s">
        <v>790</v>
      </c>
      <c r="B33" s="428"/>
      <c r="C33" s="415" t="s">
        <v>791</v>
      </c>
      <c r="D33" s="416">
        <f>Adat!G134</f>
        <v>0</v>
      </c>
      <c r="E33" s="417">
        <f>Adat!I134</f>
        <v>0</v>
      </c>
      <c r="F33" s="418">
        <v>0</v>
      </c>
      <c r="G33" s="419">
        <f>E33/E34</f>
        <v>0</v>
      </c>
      <c r="H33" s="420">
        <v>0</v>
      </c>
    </row>
    <row r="34" spans="1:8" ht="13.5" customHeight="1">
      <c r="A34" s="421"/>
      <c r="B34" s="429"/>
      <c r="C34" s="408" t="s">
        <v>777</v>
      </c>
      <c r="D34" s="423">
        <f>Adat!G81</f>
        <v>0</v>
      </c>
      <c r="E34" s="424">
        <f>Adat!I81</f>
        <v>170500</v>
      </c>
      <c r="F34" s="425"/>
      <c r="G34" s="426"/>
      <c r="H34" s="427"/>
    </row>
    <row r="35" spans="1:8" ht="13.5" customHeight="1">
      <c r="A35" s="432" t="s">
        <v>792</v>
      </c>
      <c r="B35" s="444"/>
      <c r="C35" s="434" t="s">
        <v>791</v>
      </c>
      <c r="D35" s="435">
        <f>Adat!G134</f>
        <v>0</v>
      </c>
      <c r="E35" s="436">
        <f>Adat!I134</f>
        <v>0</v>
      </c>
      <c r="F35" s="445"/>
      <c r="G35" s="446">
        <v>0</v>
      </c>
      <c r="H35" s="447"/>
    </row>
    <row r="36" spans="1:8" ht="13.5" customHeight="1">
      <c r="A36" s="432"/>
      <c r="B36" s="444"/>
      <c r="C36" s="440" t="s">
        <v>657</v>
      </c>
      <c r="D36" s="448">
        <f>Adat!G39</f>
        <v>0</v>
      </c>
      <c r="E36" s="449">
        <f>Adat!I39</f>
        <v>0</v>
      </c>
      <c r="F36" s="450"/>
      <c r="G36" s="451"/>
      <c r="H36" s="452"/>
    </row>
    <row r="37" spans="1:8" ht="13.5" customHeight="1">
      <c r="A37" s="453" t="s">
        <v>793</v>
      </c>
      <c r="B37" s="454"/>
      <c r="C37" s="415" t="s">
        <v>791</v>
      </c>
      <c r="D37" s="416">
        <f>Adat!G134</f>
        <v>0</v>
      </c>
      <c r="E37" s="417">
        <f>Adat!I134</f>
        <v>0</v>
      </c>
      <c r="F37" s="445"/>
      <c r="G37" s="446"/>
      <c r="H37" s="447"/>
    </row>
    <row r="38" spans="1:8" ht="13.5" customHeight="1">
      <c r="A38" s="455"/>
      <c r="B38" s="456"/>
      <c r="C38" s="408" t="s">
        <v>794</v>
      </c>
      <c r="D38" s="423">
        <f>(Adat!G56+Adat!J56)/2</f>
        <v>0</v>
      </c>
      <c r="E38" s="424">
        <f>(Adat!G56+Adat!I56)/2</f>
        <v>0</v>
      </c>
      <c r="F38" s="450"/>
      <c r="G38" s="451"/>
      <c r="H38" s="452"/>
    </row>
    <row r="39" spans="1:8" ht="13.5" customHeight="1">
      <c r="A39" s="413" t="s">
        <v>795</v>
      </c>
      <c r="B39" s="428"/>
      <c r="C39" s="415" t="s">
        <v>791</v>
      </c>
      <c r="D39" s="416">
        <f>Adat!G134</f>
        <v>0</v>
      </c>
      <c r="E39" s="417">
        <f>Adat!I134</f>
        <v>0</v>
      </c>
      <c r="F39" s="418">
        <v>0</v>
      </c>
      <c r="G39" s="419">
        <f>E39/E40</f>
        <v>0</v>
      </c>
      <c r="H39" s="420">
        <v>0</v>
      </c>
    </row>
    <row r="40" spans="1:8" ht="13.5" customHeight="1">
      <c r="A40" s="421"/>
      <c r="B40" s="429"/>
      <c r="C40" s="408" t="s">
        <v>668</v>
      </c>
      <c r="D40" s="423">
        <f>Adat!G85</f>
        <v>0</v>
      </c>
      <c r="E40" s="424">
        <f>Adat!I85</f>
        <v>500</v>
      </c>
      <c r="F40" s="425"/>
      <c r="G40" s="426"/>
      <c r="H40" s="427"/>
    </row>
    <row r="41" spans="1:8" ht="13.5" customHeight="1">
      <c r="A41" s="322"/>
      <c r="B41" s="322"/>
      <c r="C41" s="395"/>
      <c r="D41" s="395"/>
      <c r="E41" s="395"/>
      <c r="F41" s="396"/>
      <c r="G41" s="396"/>
      <c r="H41" s="396"/>
    </row>
  </sheetData>
  <sheetProtection/>
  <mergeCells count="2">
    <mergeCell ref="A4:H4"/>
    <mergeCell ref="A28:H28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9"/>
  <sheetViews>
    <sheetView showZeros="0" zoomScalePageLayoutView="0" workbookViewId="0" topLeftCell="A1">
      <selection activeCell="K9" sqref="K9"/>
    </sheetView>
  </sheetViews>
  <sheetFormatPr defaultColWidth="8.796875" defaultRowHeight="15"/>
  <cols>
    <col min="3" max="3" width="18.69921875" style="0" customWidth="1"/>
    <col min="4" max="4" width="7.3984375" style="0" customWidth="1"/>
    <col min="5" max="5" width="8" style="0" customWidth="1"/>
    <col min="6" max="6" width="6.19921875" style="0" customWidth="1"/>
    <col min="7" max="7" width="6.3984375" style="0" customWidth="1"/>
    <col min="8" max="8" width="6.59765625" style="0" customWidth="1"/>
  </cols>
  <sheetData>
    <row r="1" spans="1:8" ht="15">
      <c r="A1" s="398" t="str">
        <f>Adat!E13</f>
        <v>Magyar Alkotóművészeti Közhasznú Nonprofit KFT</v>
      </c>
      <c r="B1" s="322"/>
      <c r="C1" s="395"/>
      <c r="D1" s="395"/>
      <c r="E1" s="395"/>
      <c r="F1" s="395"/>
      <c r="G1" s="395"/>
      <c r="H1" s="395"/>
    </row>
    <row r="2" spans="1:8" ht="15">
      <c r="A2" s="457" t="str">
        <f>CONCATENATE(Adat!E17,". év")</f>
        <v>2011. év</v>
      </c>
      <c r="B2" s="322"/>
      <c r="C2" s="395"/>
      <c r="D2" s="395"/>
      <c r="E2" s="395"/>
      <c r="F2" s="395"/>
      <c r="G2" s="395"/>
      <c r="H2" s="395"/>
    </row>
    <row r="3" spans="1:8" ht="15">
      <c r="A3" s="322"/>
      <c r="B3" s="322"/>
      <c r="C3" s="395"/>
      <c r="D3" s="395"/>
      <c r="E3" s="395"/>
      <c r="F3" s="395"/>
      <c r="G3" s="395" t="s">
        <v>796</v>
      </c>
      <c r="H3" s="395"/>
    </row>
    <row r="4" spans="1:8" ht="15">
      <c r="A4" s="322"/>
      <c r="B4" s="322"/>
      <c r="C4" s="458" t="s">
        <v>797</v>
      </c>
      <c r="D4" s="395"/>
      <c r="E4" s="395"/>
      <c r="F4" s="395"/>
      <c r="G4" s="395"/>
      <c r="H4" s="395"/>
    </row>
    <row r="5" spans="1:8" ht="15">
      <c r="A5" s="322"/>
      <c r="B5" s="322"/>
      <c r="C5" s="397"/>
      <c r="D5" s="395"/>
      <c r="E5" s="395"/>
      <c r="F5" s="395"/>
      <c r="G5" s="395"/>
      <c r="H5" s="395"/>
    </row>
    <row r="6" spans="1:8" ht="15">
      <c r="A6" s="322"/>
      <c r="B6" s="322"/>
      <c r="C6" s="397"/>
      <c r="D6" s="395"/>
      <c r="E6" s="395"/>
      <c r="F6" s="395"/>
      <c r="G6" s="395"/>
      <c r="H6" s="395"/>
    </row>
    <row r="7" spans="1:8" ht="15">
      <c r="A7" s="399" t="s">
        <v>773</v>
      </c>
      <c r="B7" s="442"/>
      <c r="C7" s="401" t="s">
        <v>774</v>
      </c>
      <c r="D7" s="402" t="s">
        <v>60</v>
      </c>
      <c r="E7" s="401" t="s">
        <v>62</v>
      </c>
      <c r="F7" s="403" t="s">
        <v>60</v>
      </c>
      <c r="G7" s="404" t="s">
        <v>62</v>
      </c>
      <c r="H7" s="405" t="s">
        <v>775</v>
      </c>
    </row>
    <row r="8" spans="1:8" ht="15">
      <c r="A8" s="406"/>
      <c r="B8" s="443"/>
      <c r="C8" s="408"/>
      <c r="D8" s="409"/>
      <c r="E8" s="408"/>
      <c r="F8" s="410"/>
      <c r="G8" s="411"/>
      <c r="H8" s="412">
        <v>0</v>
      </c>
    </row>
    <row r="9" spans="1:8" ht="51">
      <c r="A9" s="432" t="s">
        <v>798</v>
      </c>
      <c r="B9" s="444"/>
      <c r="C9" s="434" t="s">
        <v>659</v>
      </c>
      <c r="D9" s="435">
        <f>Adat!G55</f>
        <v>0</v>
      </c>
      <c r="E9" s="436">
        <f>Adat!I55</f>
        <v>170500</v>
      </c>
      <c r="F9" s="437">
        <v>0</v>
      </c>
      <c r="G9" s="438">
        <f>E9/E10*100</f>
        <v>7527.593818984547</v>
      </c>
      <c r="H9" s="439">
        <v>0</v>
      </c>
    </row>
    <row r="10" spans="1:8" ht="15">
      <c r="A10" s="432"/>
      <c r="B10" s="444"/>
      <c r="C10" s="440" t="s">
        <v>680</v>
      </c>
      <c r="D10" s="448">
        <f>Adat!G112</f>
        <v>0</v>
      </c>
      <c r="E10" s="449">
        <f>Adat!I112</f>
        <v>2265</v>
      </c>
      <c r="F10" s="437"/>
      <c r="G10" s="438"/>
      <c r="H10" s="439"/>
    </row>
    <row r="11" spans="1:8" ht="51">
      <c r="A11" s="413" t="s">
        <v>799</v>
      </c>
      <c r="B11" s="428"/>
      <c r="C11" s="415" t="s">
        <v>800</v>
      </c>
      <c r="D11" s="416">
        <f>Adat!G55-Adat!G56</f>
        <v>0</v>
      </c>
      <c r="E11" s="417">
        <f>Adat!I55-Adat!I56</f>
        <v>170500</v>
      </c>
      <c r="F11" s="418">
        <v>0</v>
      </c>
      <c r="G11" s="419">
        <f>E11/E12*100</f>
        <v>7527.593818984547</v>
      </c>
      <c r="H11" s="420">
        <v>0</v>
      </c>
    </row>
    <row r="12" spans="1:8" ht="15">
      <c r="A12" s="421"/>
      <c r="B12" s="429"/>
      <c r="C12" s="408" t="s">
        <v>680</v>
      </c>
      <c r="D12" s="423">
        <f>Adat!G112</f>
        <v>0</v>
      </c>
      <c r="E12" s="424">
        <f>Adat!I112</f>
        <v>2265</v>
      </c>
      <c r="F12" s="425"/>
      <c r="G12" s="426"/>
      <c r="H12" s="427"/>
    </row>
    <row r="13" spans="1:8" ht="25.5">
      <c r="A13" s="453" t="s">
        <v>801</v>
      </c>
      <c r="B13" s="459"/>
      <c r="C13" s="415" t="s">
        <v>802</v>
      </c>
      <c r="D13" s="416">
        <f>Adat!G74+Adat!G69</f>
        <v>0</v>
      </c>
      <c r="E13" s="417">
        <f>Adat!I74+Adat!I69</f>
        <v>500</v>
      </c>
      <c r="F13" s="418">
        <v>0</v>
      </c>
      <c r="G13" s="419">
        <f>E13/E14*100</f>
        <v>22.075055187637968</v>
      </c>
      <c r="H13" s="420">
        <v>0</v>
      </c>
    </row>
    <row r="14" spans="1:8" ht="15">
      <c r="A14" s="455"/>
      <c r="B14" s="460"/>
      <c r="C14" s="408" t="s">
        <v>680</v>
      </c>
      <c r="D14" s="423">
        <f>Adat!G112</f>
        <v>0</v>
      </c>
      <c r="E14" s="424">
        <f>Adat!I112</f>
        <v>2265</v>
      </c>
      <c r="F14" s="425">
        <v>0</v>
      </c>
      <c r="G14" s="426"/>
      <c r="H14" s="427"/>
    </row>
    <row r="15" spans="1:8" ht="25.5">
      <c r="A15" s="461" t="s">
        <v>803</v>
      </c>
      <c r="B15" s="462"/>
      <c r="C15" s="434" t="s">
        <v>663</v>
      </c>
      <c r="D15" s="435">
        <f>Adat!G74</f>
        <v>0</v>
      </c>
      <c r="E15" s="436">
        <f>Adat!I74</f>
        <v>500</v>
      </c>
      <c r="F15" s="437">
        <v>0</v>
      </c>
      <c r="G15" s="438">
        <f>E15/E16*100</f>
        <v>22.075055187637968</v>
      </c>
      <c r="H15" s="439">
        <v>0</v>
      </c>
    </row>
    <row r="16" spans="1:8" ht="15">
      <c r="A16" s="455"/>
      <c r="B16" s="460"/>
      <c r="C16" s="408" t="s">
        <v>680</v>
      </c>
      <c r="D16" s="423">
        <f>Adat!G112</f>
        <v>0</v>
      </c>
      <c r="E16" s="424">
        <f>Adat!I112</f>
        <v>2265</v>
      </c>
      <c r="F16" s="425"/>
      <c r="G16" s="426"/>
      <c r="H16" s="427"/>
    </row>
    <row r="17" spans="1:8" ht="15">
      <c r="A17" s="462"/>
      <c r="B17" s="462"/>
      <c r="C17" s="463"/>
      <c r="D17" s="448"/>
      <c r="E17" s="448"/>
      <c r="F17" s="437"/>
      <c r="G17" s="437"/>
      <c r="H17" s="437"/>
    </row>
    <row r="18" spans="1:8" ht="15">
      <c r="A18" s="462"/>
      <c r="B18" s="462"/>
      <c r="C18" s="463"/>
      <c r="D18" s="448"/>
      <c r="E18" s="448"/>
      <c r="F18" s="437"/>
      <c r="G18" s="437"/>
      <c r="H18" s="437"/>
    </row>
    <row r="19" spans="1:8" ht="15">
      <c r="A19" s="322"/>
      <c r="B19" s="322"/>
      <c r="C19" s="395"/>
      <c r="D19" s="395"/>
      <c r="E19" s="395"/>
      <c r="F19" s="395"/>
      <c r="G19" s="395"/>
      <c r="H19" s="395"/>
    </row>
    <row r="20" spans="1:8" ht="15">
      <c r="A20" s="322"/>
      <c r="B20" s="322"/>
      <c r="C20" s="458" t="s">
        <v>804</v>
      </c>
      <c r="D20" s="395"/>
      <c r="E20" s="395"/>
      <c r="F20" s="395"/>
      <c r="G20" s="395"/>
      <c r="H20" s="395"/>
    </row>
    <row r="21" spans="1:8" ht="15">
      <c r="A21" s="322"/>
      <c r="B21" s="322"/>
      <c r="C21" s="395"/>
      <c r="D21" s="395"/>
      <c r="E21" s="395"/>
      <c r="G21" s="395" t="s">
        <v>805</v>
      </c>
      <c r="H21" s="395"/>
    </row>
    <row r="22" spans="1:8" ht="15">
      <c r="A22" s="322"/>
      <c r="B22" s="322"/>
      <c r="C22" s="395"/>
      <c r="D22" s="395"/>
      <c r="E22" s="395"/>
      <c r="F22" s="395"/>
      <c r="G22" s="395"/>
      <c r="H22" s="395"/>
    </row>
    <row r="23" spans="1:8" ht="15">
      <c r="A23" s="322"/>
      <c r="B23" s="322"/>
      <c r="C23" s="395"/>
      <c r="D23" s="395"/>
      <c r="E23" s="395"/>
      <c r="F23" s="395"/>
      <c r="G23" s="395"/>
      <c r="H23" s="395"/>
    </row>
    <row r="24" spans="1:8" ht="15">
      <c r="A24" s="399" t="s">
        <v>773</v>
      </c>
      <c r="B24" s="442"/>
      <c r="C24" s="401" t="s">
        <v>774</v>
      </c>
      <c r="D24" s="402" t="s">
        <v>60</v>
      </c>
      <c r="E24" s="401" t="s">
        <v>62</v>
      </c>
      <c r="F24" s="403" t="s">
        <v>60</v>
      </c>
      <c r="G24" s="404" t="s">
        <v>62</v>
      </c>
      <c r="H24" s="405" t="s">
        <v>775</v>
      </c>
    </row>
    <row r="25" spans="1:8" ht="15">
      <c r="A25" s="406"/>
      <c r="B25" s="443"/>
      <c r="C25" s="408"/>
      <c r="D25" s="409"/>
      <c r="E25" s="408"/>
      <c r="F25" s="410"/>
      <c r="G25" s="411"/>
      <c r="H25" s="412"/>
    </row>
    <row r="26" spans="1:8" ht="38.25">
      <c r="A26" s="453" t="s">
        <v>806</v>
      </c>
      <c r="B26" s="454"/>
      <c r="C26" s="434" t="s">
        <v>661</v>
      </c>
      <c r="D26" s="435">
        <f>Adat!G63</f>
        <v>0</v>
      </c>
      <c r="E26" s="436">
        <f>Adat!I63</f>
        <v>170000</v>
      </c>
      <c r="F26" s="437">
        <v>0</v>
      </c>
      <c r="G26" s="438">
        <f>E26/E27*100</f>
        <v>7505.51876379691</v>
      </c>
      <c r="H26" s="439">
        <v>0</v>
      </c>
    </row>
    <row r="27" spans="1:8" ht="15">
      <c r="A27" s="455"/>
      <c r="B27" s="456"/>
      <c r="C27" s="440" t="s">
        <v>680</v>
      </c>
      <c r="D27" s="448">
        <f>Adat!G112</f>
        <v>0</v>
      </c>
      <c r="E27" s="449">
        <f>Adat!I112</f>
        <v>2265</v>
      </c>
      <c r="F27" s="437"/>
      <c r="G27" s="438"/>
      <c r="H27" s="439"/>
    </row>
    <row r="28" spans="1:8" ht="25.5">
      <c r="A28" s="453" t="s">
        <v>807</v>
      </c>
      <c r="B28" s="454"/>
      <c r="C28" s="415" t="s">
        <v>677</v>
      </c>
      <c r="D28" s="416">
        <f>Adat!G98</f>
        <v>0</v>
      </c>
      <c r="E28" s="417">
        <f>Adat!I98</f>
        <v>2265</v>
      </c>
      <c r="F28" s="418">
        <v>0</v>
      </c>
      <c r="G28" s="419">
        <f>E28/E29*100</f>
        <v>1.3284457478005864</v>
      </c>
      <c r="H28" s="420">
        <v>0</v>
      </c>
    </row>
    <row r="29" spans="1:8" ht="15">
      <c r="A29" s="455"/>
      <c r="B29" s="456"/>
      <c r="C29" s="408" t="s">
        <v>777</v>
      </c>
      <c r="D29" s="423">
        <f>Adat!G81</f>
        <v>0</v>
      </c>
      <c r="E29" s="424">
        <f>Adat!I81</f>
        <v>170500</v>
      </c>
      <c r="F29" s="425"/>
      <c r="G29" s="426"/>
      <c r="H29" s="427"/>
    </row>
    <row r="30" spans="1:8" ht="25.5">
      <c r="A30" s="453" t="s">
        <v>808</v>
      </c>
      <c r="B30" s="454"/>
      <c r="C30" s="415" t="s">
        <v>809</v>
      </c>
      <c r="D30" s="416">
        <f>Adat!G153</f>
        <v>0</v>
      </c>
      <c r="E30" s="417">
        <f>Adat!I153</f>
        <v>0</v>
      </c>
      <c r="F30" s="418">
        <v>0</v>
      </c>
      <c r="G30" s="419">
        <f>E30/E31*100</f>
        <v>0</v>
      </c>
      <c r="H30" s="420">
        <v>0</v>
      </c>
    </row>
    <row r="31" spans="1:8" ht="15">
      <c r="A31" s="455"/>
      <c r="B31" s="456"/>
      <c r="C31" s="408" t="s">
        <v>680</v>
      </c>
      <c r="D31" s="423">
        <f>Adat!G112</f>
        <v>0</v>
      </c>
      <c r="E31" s="424">
        <f>Adat!I112</f>
        <v>2265</v>
      </c>
      <c r="F31" s="425"/>
      <c r="G31" s="426"/>
      <c r="H31" s="427"/>
    </row>
    <row r="32" spans="1:8" ht="51">
      <c r="A32" s="432" t="s">
        <v>810</v>
      </c>
      <c r="B32" s="444"/>
      <c r="C32" s="434" t="s">
        <v>811</v>
      </c>
      <c r="D32" s="435">
        <f>Adat!G64</f>
        <v>0</v>
      </c>
      <c r="E32" s="436">
        <f>Adat!I64</f>
        <v>0</v>
      </c>
      <c r="F32" s="437">
        <v>0</v>
      </c>
      <c r="G32" s="438">
        <v>0</v>
      </c>
      <c r="H32" s="439">
        <v>0</v>
      </c>
    </row>
    <row r="33" spans="1:8" ht="15">
      <c r="A33" s="432"/>
      <c r="B33" s="444"/>
      <c r="C33" s="440" t="s">
        <v>812</v>
      </c>
      <c r="D33" s="448">
        <f>Adat!G117</f>
        <v>0</v>
      </c>
      <c r="E33" s="449">
        <f>Adat!I117</f>
        <v>0</v>
      </c>
      <c r="F33" s="437"/>
      <c r="G33" s="438"/>
      <c r="H33" s="439"/>
    </row>
    <row r="34" spans="1:8" ht="38.25">
      <c r="A34" s="413" t="s">
        <v>813</v>
      </c>
      <c r="B34" s="428"/>
      <c r="C34" s="415" t="s">
        <v>814</v>
      </c>
      <c r="D34" s="416">
        <f>(Adat!G64+Adat!J64)/2</f>
        <v>0</v>
      </c>
      <c r="E34" s="417">
        <f>(Adat!I64+Adat!G64)/2</f>
        <v>0</v>
      </c>
      <c r="F34" s="418">
        <v>0</v>
      </c>
      <c r="G34" s="419">
        <v>0</v>
      </c>
      <c r="H34" s="420">
        <v>0</v>
      </c>
    </row>
    <row r="35" spans="1:8" ht="15">
      <c r="A35" s="421"/>
      <c r="B35" s="429"/>
      <c r="C35" s="408" t="s">
        <v>791</v>
      </c>
      <c r="D35" s="423">
        <f>Adat!G134</f>
        <v>0</v>
      </c>
      <c r="E35" s="424">
        <f>Adat!I134</f>
        <v>0</v>
      </c>
      <c r="F35" s="425"/>
      <c r="G35" s="426"/>
      <c r="H35" s="427"/>
    </row>
    <row r="36" spans="1:8" ht="38.25">
      <c r="A36" s="432" t="s">
        <v>815</v>
      </c>
      <c r="B36" s="444"/>
      <c r="C36" s="434" t="s">
        <v>816</v>
      </c>
      <c r="D36" s="435">
        <f>(Adat!G117+Adat!J117)/2</f>
        <v>0</v>
      </c>
      <c r="E36" s="436">
        <f>(Adat!I117+Adat!G117)/2</f>
        <v>0</v>
      </c>
      <c r="F36" s="437">
        <v>0</v>
      </c>
      <c r="G36" s="438">
        <v>0</v>
      </c>
      <c r="H36" s="439">
        <v>0</v>
      </c>
    </row>
    <row r="37" spans="1:8" ht="15">
      <c r="A37" s="421"/>
      <c r="B37" s="429"/>
      <c r="C37" s="408" t="s">
        <v>817</v>
      </c>
      <c r="D37" s="423">
        <f>Adat!G145</f>
        <v>0</v>
      </c>
      <c r="E37" s="424">
        <f>Adat!I145</f>
        <v>0</v>
      </c>
      <c r="F37" s="425"/>
      <c r="G37" s="426"/>
      <c r="H37" s="427"/>
    </row>
    <row r="38" spans="1:8" ht="15">
      <c r="A38" s="322"/>
      <c r="B38" s="322"/>
      <c r="C38" s="395"/>
      <c r="D38" s="395"/>
      <c r="E38" s="395"/>
      <c r="F38" s="395"/>
      <c r="G38" s="395"/>
      <c r="H38" s="395"/>
    </row>
    <row r="39" spans="1:8" ht="15">
      <c r="A39" s="322"/>
      <c r="B39" s="322"/>
      <c r="C39" s="395"/>
      <c r="D39" s="395"/>
      <c r="E39" s="395"/>
      <c r="F39" s="395"/>
      <c r="G39" s="395"/>
      <c r="H39" s="395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showZeros="0" zoomScalePageLayoutView="0" workbookViewId="0" topLeftCell="B16">
      <selection activeCell="A38" sqref="A38"/>
    </sheetView>
  </sheetViews>
  <sheetFormatPr defaultColWidth="8.796875" defaultRowHeight="15"/>
  <cols>
    <col min="1" max="1" width="8.8984375" style="58" customWidth="1"/>
    <col min="2" max="2" width="25.69921875" style="58" customWidth="1"/>
    <col min="3" max="7" width="8.8984375" style="58" customWidth="1"/>
    <col min="8" max="8" width="15.8984375" style="58" customWidth="1"/>
    <col min="9" max="16384" width="8.8984375" style="58" customWidth="1"/>
  </cols>
  <sheetData>
    <row r="1" spans="1:9" ht="12.75">
      <c r="A1" s="42" t="str">
        <f>Adat!$E$13</f>
        <v>Magyar Alkotóművészeti Közhasznú Nonprofit KFT</v>
      </c>
      <c r="B1" s="322"/>
      <c r="I1" s="58" t="s">
        <v>818</v>
      </c>
    </row>
    <row r="2" spans="1:2" ht="12.75">
      <c r="A2" s="42" t="str">
        <f>CONCATENATE("Üzleti év:   ",Adat!$E$17)</f>
        <v>Üzleti év:   2011</v>
      </c>
      <c r="B2" s="322"/>
    </row>
    <row r="4" spans="1:10" ht="12.75">
      <c r="A4" s="42" t="s">
        <v>379</v>
      </c>
      <c r="C4" s="58" t="s">
        <v>60</v>
      </c>
      <c r="D4" s="58" t="s">
        <v>819</v>
      </c>
      <c r="F4" s="321"/>
      <c r="I4" s="58" t="s">
        <v>60</v>
      </c>
      <c r="J4" s="58" t="s">
        <v>819</v>
      </c>
    </row>
    <row r="5" spans="1:6" ht="12.75">
      <c r="A5" s="42"/>
      <c r="F5" s="321"/>
    </row>
    <row r="6" spans="1:8" ht="12.75">
      <c r="A6" s="42"/>
      <c r="B6" s="321" t="s">
        <v>820</v>
      </c>
      <c r="F6" s="321"/>
      <c r="G6" s="42" t="s">
        <v>821</v>
      </c>
      <c r="H6" s="42"/>
    </row>
    <row r="7" spans="1:10" ht="12.75">
      <c r="A7" s="42" t="s">
        <v>453</v>
      </c>
      <c r="B7" s="58" t="s">
        <v>822</v>
      </c>
      <c r="C7" s="319">
        <f>SUM(C8:C9)</f>
        <v>0</v>
      </c>
      <c r="D7" s="319">
        <f>SUM(D8:D9)</f>
        <v>500</v>
      </c>
      <c r="E7" s="304"/>
      <c r="F7" s="321" t="s">
        <v>453</v>
      </c>
      <c r="G7" s="58" t="s">
        <v>823</v>
      </c>
      <c r="I7" s="319">
        <f>Adat!G121</f>
        <v>0</v>
      </c>
      <c r="J7" s="319">
        <f>Adat!I121</f>
        <v>2265</v>
      </c>
    </row>
    <row r="8" spans="1:10" ht="12.75">
      <c r="A8" s="42"/>
      <c r="B8" s="58" t="s">
        <v>663</v>
      </c>
      <c r="C8" s="304">
        <f>Adat!G74</f>
        <v>0</v>
      </c>
      <c r="D8" s="304">
        <f>Adat!I74</f>
        <v>500</v>
      </c>
      <c r="E8" s="304"/>
      <c r="F8" s="321"/>
      <c r="I8" s="304"/>
      <c r="J8" s="304"/>
    </row>
    <row r="9" spans="1:6" ht="12.75">
      <c r="A9" s="42"/>
      <c r="B9" s="58" t="s">
        <v>824</v>
      </c>
      <c r="C9" s="304">
        <f>Adat!G73</f>
        <v>0</v>
      </c>
      <c r="D9" s="304">
        <f>Adat!I73</f>
        <v>0</v>
      </c>
      <c r="E9" s="304"/>
      <c r="F9" s="321"/>
    </row>
    <row r="10" spans="1:6" ht="12.75">
      <c r="A10" s="42"/>
      <c r="F10" s="321"/>
    </row>
    <row r="11" spans="1:10" ht="12.75">
      <c r="A11" s="42" t="s">
        <v>457</v>
      </c>
      <c r="B11" s="58" t="s">
        <v>661</v>
      </c>
      <c r="C11" s="319">
        <f>SUM(C12:C15)</f>
        <v>0</v>
      </c>
      <c r="D11" s="319">
        <f>SUM(D12:D15)</f>
        <v>170000</v>
      </c>
      <c r="E11" s="304"/>
      <c r="F11" s="321" t="s">
        <v>457</v>
      </c>
      <c r="G11" s="58" t="s">
        <v>825</v>
      </c>
      <c r="I11" s="319">
        <f>SUM(I12:I13)</f>
        <v>0</v>
      </c>
      <c r="J11" s="319">
        <f>SUM(J12:J13)</f>
        <v>0</v>
      </c>
    </row>
    <row r="12" spans="1:10" ht="12.75">
      <c r="A12" s="42"/>
      <c r="B12" s="58" t="s">
        <v>826</v>
      </c>
      <c r="C12" s="304">
        <f>Adat!G64</f>
        <v>0</v>
      </c>
      <c r="D12" s="304">
        <f>Adat!I64</f>
        <v>0</v>
      </c>
      <c r="E12" s="304"/>
      <c r="F12" s="321"/>
      <c r="G12" s="58" t="s">
        <v>827</v>
      </c>
      <c r="I12" s="304">
        <f>Adat!G117</f>
        <v>0</v>
      </c>
      <c r="J12" s="304">
        <f>Adat!I117</f>
        <v>0</v>
      </c>
    </row>
    <row r="13" spans="1:10" ht="12.75">
      <c r="A13" s="42"/>
      <c r="B13" s="58" t="s">
        <v>713</v>
      </c>
      <c r="C13" s="304">
        <f>Adat!G67</f>
        <v>0</v>
      </c>
      <c r="D13" s="304">
        <f>Adat!I67</f>
        <v>0</v>
      </c>
      <c r="E13" s="304"/>
      <c r="F13" s="321"/>
      <c r="G13" s="58" t="s">
        <v>828</v>
      </c>
      <c r="I13" s="304">
        <f>Adat!G118</f>
        <v>0</v>
      </c>
      <c r="J13" s="304">
        <f>Adat!I118</f>
        <v>0</v>
      </c>
    </row>
    <row r="14" spans="1:10" ht="12.75">
      <c r="A14" s="42"/>
      <c r="B14" s="58" t="s">
        <v>714</v>
      </c>
      <c r="C14" s="304">
        <f>Adat!G63-C12-C13</f>
        <v>0</v>
      </c>
      <c r="D14" s="304">
        <f>Adat!I63-D12-D13</f>
        <v>170000</v>
      </c>
      <c r="E14" s="304"/>
      <c r="F14" s="321"/>
      <c r="I14" s="304"/>
      <c r="J14" s="304"/>
    </row>
    <row r="15" spans="1:6" ht="12.75">
      <c r="A15" s="42"/>
      <c r="B15" s="58" t="s">
        <v>829</v>
      </c>
      <c r="C15" s="304">
        <f>Adat!G69-Adat!G73</f>
        <v>0</v>
      </c>
      <c r="D15" s="304">
        <f>Adat!I69-Adat!I73</f>
        <v>0</v>
      </c>
      <c r="E15" s="304"/>
      <c r="F15" s="321"/>
    </row>
    <row r="16" spans="1:6" ht="12.75">
      <c r="A16" s="42"/>
      <c r="F16" s="321"/>
    </row>
    <row r="17" spans="1:10" ht="12.75">
      <c r="A17" s="42" t="s">
        <v>459</v>
      </c>
      <c r="B17" s="58" t="s">
        <v>660</v>
      </c>
      <c r="C17" s="319">
        <f>SUM(C18:C19)</f>
        <v>0</v>
      </c>
      <c r="D17" s="319">
        <f>SUM(D18:D19)</f>
        <v>0</v>
      </c>
      <c r="E17" s="304"/>
      <c r="F17" s="321" t="s">
        <v>459</v>
      </c>
      <c r="G17" s="58" t="s">
        <v>830</v>
      </c>
      <c r="I17" s="319">
        <f>SUM(I18:I20)</f>
        <v>0</v>
      </c>
      <c r="J17" s="319">
        <f>SUM(J18:J20)</f>
        <v>0</v>
      </c>
    </row>
    <row r="18" spans="1:10" ht="12.75">
      <c r="A18" s="42"/>
      <c r="B18" s="58" t="s">
        <v>831</v>
      </c>
      <c r="C18" s="304">
        <f>Adat!G57+Adat!G59+Adat!G61+Adat!G62</f>
        <v>0</v>
      </c>
      <c r="D18" s="304">
        <f>Adat!I57+Adat!I59+Adat!I61+Adat!I62</f>
        <v>0</v>
      </c>
      <c r="E18" s="304"/>
      <c r="F18" s="321"/>
      <c r="G18" s="58" t="s">
        <v>832</v>
      </c>
      <c r="I18" s="304">
        <f>Adat!G113</f>
        <v>0</v>
      </c>
      <c r="J18" s="304">
        <f>Adat!I113</f>
        <v>0</v>
      </c>
    </row>
    <row r="19" spans="1:10" ht="12.75">
      <c r="A19" s="42"/>
      <c r="B19" s="58" t="s">
        <v>833</v>
      </c>
      <c r="C19" s="304">
        <f>Adat!G60+Adat!G58</f>
        <v>0</v>
      </c>
      <c r="D19" s="304">
        <f>Adat!I60+Adat!I58</f>
        <v>0</v>
      </c>
      <c r="E19" s="304"/>
      <c r="F19" s="321"/>
      <c r="G19" s="58" t="s">
        <v>834</v>
      </c>
      <c r="I19" s="304">
        <f>Adat!G115</f>
        <v>0</v>
      </c>
      <c r="J19" s="304">
        <f>Adat!I115</f>
        <v>0</v>
      </c>
    </row>
    <row r="20" spans="1:10" ht="12.75">
      <c r="A20" s="42"/>
      <c r="F20" s="321"/>
      <c r="G20" s="58" t="s">
        <v>835</v>
      </c>
      <c r="I20" s="304">
        <f>Adat!G119+Adat!G120+Adat!G116</f>
        <v>0</v>
      </c>
      <c r="J20" s="304">
        <f>Adat!I119+Adat!I120+Adat!I116</f>
        <v>0</v>
      </c>
    </row>
    <row r="22" spans="1:10" ht="12.75">
      <c r="A22" s="42" t="s">
        <v>468</v>
      </c>
      <c r="B22" s="58" t="s">
        <v>664</v>
      </c>
      <c r="C22" s="319">
        <f>Adat!G77</f>
        <v>0</v>
      </c>
      <c r="D22" s="319">
        <f>Adat!I77</f>
        <v>0</v>
      </c>
      <c r="E22" s="304"/>
      <c r="F22" s="321" t="s">
        <v>468</v>
      </c>
      <c r="G22" s="58" t="s">
        <v>836</v>
      </c>
      <c r="I22" s="319">
        <f>SUM(I23:I24)</f>
        <v>0</v>
      </c>
      <c r="J22" s="319">
        <f>SUM(J23:J24)</f>
        <v>167735</v>
      </c>
    </row>
    <row r="23" spans="1:10" ht="12.75">
      <c r="A23" s="42"/>
      <c r="C23" s="304"/>
      <c r="D23" s="304"/>
      <c r="E23" s="304"/>
      <c r="F23" s="321"/>
      <c r="G23" s="58" t="s">
        <v>676</v>
      </c>
      <c r="I23" s="304">
        <f>Adat!G94</f>
        <v>0</v>
      </c>
      <c r="J23" s="304">
        <f>Adat!I94</f>
        <v>0</v>
      </c>
    </row>
    <row r="24" spans="1:10" ht="12.75">
      <c r="A24" s="42"/>
      <c r="C24" s="304"/>
      <c r="D24" s="304"/>
      <c r="E24" s="304"/>
      <c r="F24" s="321"/>
      <c r="G24" s="58" t="s">
        <v>837</v>
      </c>
      <c r="I24" s="304">
        <f>Adat!G122</f>
        <v>0</v>
      </c>
      <c r="J24" s="304">
        <f>Adat!I122</f>
        <v>167735</v>
      </c>
    </row>
    <row r="25" spans="1:6" ht="12.75">
      <c r="A25" s="42"/>
      <c r="F25" s="321"/>
    </row>
    <row r="26" spans="1:10" ht="12.75">
      <c r="A26" s="42" t="s">
        <v>473</v>
      </c>
      <c r="B26" s="58" t="s">
        <v>838</v>
      </c>
      <c r="C26" s="319">
        <f>SUM(C27:C29)</f>
        <v>0</v>
      </c>
      <c r="D26" s="319">
        <f>SUM(D27:D29)</f>
        <v>0</v>
      </c>
      <c r="E26" s="304"/>
      <c r="F26" s="321" t="s">
        <v>473</v>
      </c>
      <c r="G26" s="58" t="s">
        <v>839</v>
      </c>
      <c r="I26" s="319">
        <f>SUM(I27:I28)</f>
        <v>0</v>
      </c>
      <c r="J26" s="319">
        <f>SUM(J27:J28)</f>
        <v>500</v>
      </c>
    </row>
    <row r="27" spans="1:10" ht="12.75">
      <c r="A27" s="42"/>
      <c r="B27" s="58" t="s">
        <v>656</v>
      </c>
      <c r="C27" s="304">
        <f>Adat!G31</f>
        <v>0</v>
      </c>
      <c r="D27" s="304">
        <f>Adat!I31</f>
        <v>0</v>
      </c>
      <c r="E27" s="304"/>
      <c r="F27" s="321"/>
      <c r="G27" s="58" t="s">
        <v>679</v>
      </c>
      <c r="I27" s="304">
        <f>Adat!G103</f>
        <v>0</v>
      </c>
      <c r="J27" s="304">
        <f>Adat!I103</f>
        <v>0</v>
      </c>
    </row>
    <row r="28" spans="1:10" ht="12.75">
      <c r="A28" s="42"/>
      <c r="B28" s="58" t="s">
        <v>657</v>
      </c>
      <c r="C28" s="304">
        <f>Adat!G39</f>
        <v>0</v>
      </c>
      <c r="D28" s="304">
        <f>Adat!I39</f>
        <v>0</v>
      </c>
      <c r="E28" s="304"/>
      <c r="F28" s="321"/>
      <c r="G28" s="58" t="s">
        <v>668</v>
      </c>
      <c r="I28" s="304">
        <f>Adat!G85</f>
        <v>0</v>
      </c>
      <c r="J28" s="304">
        <f>Adat!I85</f>
        <v>500</v>
      </c>
    </row>
    <row r="29" spans="1:6" ht="12.75">
      <c r="A29" s="42"/>
      <c r="B29" s="58" t="s">
        <v>658</v>
      </c>
      <c r="C29" s="304">
        <f>Adat!G47</f>
        <v>0</v>
      </c>
      <c r="D29" s="304">
        <f>Adat!I47</f>
        <v>0</v>
      </c>
      <c r="E29" s="304"/>
      <c r="F29" s="321"/>
    </row>
    <row r="30" spans="1:10" ht="12.75">
      <c r="A30" s="42"/>
      <c r="B30" s="42" t="s">
        <v>840</v>
      </c>
      <c r="C30" s="319">
        <f>C7+C11+C17+C22+C26</f>
        <v>0</v>
      </c>
      <c r="D30" s="319">
        <f>D7+D11+D17+D22+D26</f>
        <v>170500</v>
      </c>
      <c r="E30" s="304"/>
      <c r="F30" s="321"/>
      <c r="G30" s="42" t="s">
        <v>841</v>
      </c>
      <c r="H30" s="42"/>
      <c r="I30" s="319">
        <f>I7+I11+I17+I22+I26</f>
        <v>0</v>
      </c>
      <c r="J30" s="319">
        <f>J7+J11+J17+J22+J26</f>
        <v>170500</v>
      </c>
    </row>
    <row r="31" spans="1:10" ht="12.75">
      <c r="A31" s="42"/>
      <c r="B31" s="42"/>
      <c r="C31" s="319"/>
      <c r="D31" s="319"/>
      <c r="E31" s="304"/>
      <c r="F31" s="321"/>
      <c r="G31" s="42"/>
      <c r="H31" s="42"/>
      <c r="I31" s="319"/>
      <c r="J31" s="319"/>
    </row>
    <row r="32" spans="1:11" ht="12.75">
      <c r="A32" s="42" t="s">
        <v>842</v>
      </c>
      <c r="C32" s="837" t="s">
        <v>60</v>
      </c>
      <c r="D32" s="837"/>
      <c r="E32" s="837"/>
      <c r="F32" s="837"/>
      <c r="H32" s="837" t="s">
        <v>819</v>
      </c>
      <c r="I32" s="837"/>
      <c r="J32" s="837"/>
      <c r="K32" s="321"/>
    </row>
    <row r="33" spans="3:11" ht="12.75">
      <c r="C33" s="91" t="s">
        <v>843</v>
      </c>
      <c r="D33" s="91" t="s">
        <v>844</v>
      </c>
      <c r="E33" s="837" t="s">
        <v>845</v>
      </c>
      <c r="F33" s="837"/>
      <c r="H33" s="91" t="s">
        <v>843</v>
      </c>
      <c r="I33" s="91" t="s">
        <v>844</v>
      </c>
      <c r="J33" s="321" t="s">
        <v>845</v>
      </c>
      <c r="K33" s="321"/>
    </row>
    <row r="34" spans="2:11" ht="12.75">
      <c r="B34" s="190" t="s">
        <v>846</v>
      </c>
      <c r="C34" s="191">
        <f>C7</f>
        <v>0</v>
      </c>
      <c r="D34" s="464">
        <f>I7</f>
        <v>0</v>
      </c>
      <c r="E34" s="836">
        <v>0</v>
      </c>
      <c r="F34" s="836"/>
      <c r="H34" s="191">
        <f>D7</f>
        <v>500</v>
      </c>
      <c r="I34" s="464">
        <f>J7</f>
        <v>2265</v>
      </c>
      <c r="J34" s="465">
        <f>H34/I34*100</f>
        <v>22.075055187637968</v>
      </c>
      <c r="K34" s="466"/>
    </row>
    <row r="35" spans="2:11" ht="12.75">
      <c r="B35" s="190" t="s">
        <v>847</v>
      </c>
      <c r="C35" s="467">
        <f>C7+C11</f>
        <v>0</v>
      </c>
      <c r="D35" s="467">
        <f>I7+I11</f>
        <v>0</v>
      </c>
      <c r="E35" s="836">
        <v>0</v>
      </c>
      <c r="F35" s="836"/>
      <c r="H35" s="467">
        <f>D7+D11</f>
        <v>170500</v>
      </c>
      <c r="I35" s="467">
        <f>J7+J11</f>
        <v>2265</v>
      </c>
      <c r="J35" s="465">
        <f>H35/I35*100</f>
        <v>7527.593818984547</v>
      </c>
      <c r="K35" s="466"/>
    </row>
    <row r="36" spans="2:11" ht="12.75">
      <c r="B36" s="468" t="s">
        <v>848</v>
      </c>
      <c r="C36" s="467">
        <f>C7+C11+C17</f>
        <v>0</v>
      </c>
      <c r="D36" s="467">
        <f>I7+I11+I17</f>
        <v>0</v>
      </c>
      <c r="E36" s="836">
        <v>0</v>
      </c>
      <c r="F36" s="836"/>
      <c r="H36" s="467">
        <f>D7+D11+D17</f>
        <v>170500</v>
      </c>
      <c r="I36" s="467">
        <f>J7+J11+J17</f>
        <v>2265</v>
      </c>
      <c r="J36" s="465">
        <f>H36/I36*100</f>
        <v>7527.593818984547</v>
      </c>
      <c r="K36" s="466"/>
    </row>
    <row r="37" spans="2:11" ht="12.75">
      <c r="B37" s="468" t="s">
        <v>849</v>
      </c>
      <c r="C37" s="467">
        <f>C30-C26</f>
        <v>0</v>
      </c>
      <c r="D37" s="467">
        <f>I30-I26</f>
        <v>0</v>
      </c>
      <c r="E37" s="836">
        <v>0</v>
      </c>
      <c r="F37" s="836"/>
      <c r="H37" s="467">
        <f>D30-D26</f>
        <v>170500</v>
      </c>
      <c r="I37" s="467">
        <f>J30-J26</f>
        <v>170000</v>
      </c>
      <c r="J37" s="465">
        <f>H37/I37*100</f>
        <v>100.29411764705883</v>
      </c>
      <c r="K37" s="466"/>
    </row>
  </sheetData>
  <sheetProtection/>
  <mergeCells count="7">
    <mergeCell ref="E36:F36"/>
    <mergeCell ref="E37:F37"/>
    <mergeCell ref="C32:F32"/>
    <mergeCell ref="H32:J32"/>
    <mergeCell ref="E33:F33"/>
    <mergeCell ref="E34:F34"/>
    <mergeCell ref="E35:F35"/>
  </mergeCells>
  <printOptions/>
  <pageMargins left="0.7875" right="0.7875" top="0.5902777777777778" bottom="0.9840277777777778" header="0.5118055555555556" footer="0.5118055555555556"/>
  <pageSetup fitToHeight="1" fitToWidth="1" horizontalDpi="300" verticalDpi="300" orientation="landscape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2"/>
  <sheetViews>
    <sheetView showZeros="0" zoomScalePageLayoutView="0" workbookViewId="0" topLeftCell="A14">
      <selection activeCell="G35" sqref="G35"/>
    </sheetView>
  </sheetViews>
  <sheetFormatPr defaultColWidth="8.796875" defaultRowHeight="15"/>
  <cols>
    <col min="1" max="1" width="8.8984375" style="469" customWidth="1"/>
    <col min="2" max="2" width="7.59765625" style="469" customWidth="1"/>
    <col min="3" max="4" width="5.59765625" style="469" customWidth="1"/>
    <col min="5" max="6" width="9.59765625" style="469" customWidth="1"/>
    <col min="7" max="7" width="8.69921875" style="469" customWidth="1"/>
    <col min="8" max="8" width="8.8984375" style="469" customWidth="1"/>
    <col min="9" max="9" width="7.8984375" style="469" customWidth="1"/>
    <col min="10" max="16384" width="8.8984375" style="469" customWidth="1"/>
  </cols>
  <sheetData>
    <row r="1" spans="1:8" ht="15.75">
      <c r="A1" s="42" t="str">
        <f>Adat!$E$13</f>
        <v>Magyar Alkotóművészeti Közhasznú Nonprofit KFT</v>
      </c>
      <c r="B1" s="322"/>
      <c r="C1" s="10"/>
      <c r="D1" s="10"/>
      <c r="F1" s="470"/>
      <c r="G1" s="470"/>
      <c r="H1" s="470"/>
    </row>
    <row r="2" spans="1:8" ht="15.75">
      <c r="A2" s="42" t="str">
        <f>CONCATENATE("Üzleti év:   ",Adat!$E$17)</f>
        <v>Üzleti év:   2011</v>
      </c>
      <c r="B2" s="322"/>
      <c r="C2" s="10"/>
      <c r="D2" s="10"/>
      <c r="F2" s="470"/>
      <c r="G2" s="470"/>
      <c r="H2" s="470"/>
    </row>
    <row r="3" spans="1:9" ht="15.75">
      <c r="A3" s="42"/>
      <c r="B3" s="322"/>
      <c r="C3" s="10"/>
      <c r="D3" s="10"/>
      <c r="F3" s="470"/>
      <c r="G3" s="470"/>
      <c r="H3" s="838" t="s">
        <v>850</v>
      </c>
      <c r="I3" s="838"/>
    </row>
    <row r="4" spans="1:4" ht="15">
      <c r="A4" s="471"/>
      <c r="B4" s="471"/>
      <c r="C4" s="471"/>
      <c r="D4" s="471"/>
    </row>
    <row r="5" spans="2:8" ht="15.75">
      <c r="B5" s="472"/>
      <c r="C5" s="472"/>
      <c r="D5" s="10" t="s">
        <v>851</v>
      </c>
      <c r="E5" s="472"/>
      <c r="F5" s="472"/>
      <c r="G5" s="472"/>
      <c r="H5" s="472"/>
    </row>
    <row r="6" spans="2:8" ht="15.75">
      <c r="B6" s="10" t="s">
        <v>383</v>
      </c>
      <c r="D6" s="472"/>
      <c r="E6" s="472"/>
      <c r="F6" s="472"/>
      <c r="G6" s="472"/>
      <c r="H6" s="472"/>
    </row>
    <row r="7" spans="2:8" ht="15.75">
      <c r="B7" s="10"/>
      <c r="D7" s="472"/>
      <c r="E7" s="472"/>
      <c r="F7" s="472"/>
      <c r="G7" s="472"/>
      <c r="H7" s="472"/>
    </row>
    <row r="8" spans="2:8" ht="15.75">
      <c r="B8" s="10"/>
      <c r="D8" s="472"/>
      <c r="E8" s="472"/>
      <c r="F8" s="472"/>
      <c r="G8" s="472"/>
      <c r="H8" s="472"/>
    </row>
    <row r="9" spans="1:8" ht="15.75">
      <c r="A9" s="274"/>
      <c r="B9" s="274"/>
      <c r="C9" s="274"/>
      <c r="D9" s="274"/>
      <c r="E9" s="274"/>
      <c r="F9" s="274"/>
      <c r="G9" s="274"/>
      <c r="H9" s="274"/>
    </row>
    <row r="10" ht="15">
      <c r="H10" s="473" t="s">
        <v>401</v>
      </c>
    </row>
    <row r="11" spans="1:9" ht="15.75">
      <c r="A11" s="474" t="s">
        <v>403</v>
      </c>
      <c r="B11" s="475"/>
      <c r="C11" s="475"/>
      <c r="D11" s="475"/>
      <c r="E11" s="475"/>
      <c r="F11" s="839" t="s">
        <v>60</v>
      </c>
      <c r="G11" s="839"/>
      <c r="H11" s="840" t="s">
        <v>62</v>
      </c>
      <c r="I11" s="840"/>
    </row>
    <row r="12" spans="1:9" ht="18.75" customHeight="1">
      <c r="A12" s="476"/>
      <c r="B12" s="477"/>
      <c r="C12" s="477"/>
      <c r="D12" s="477"/>
      <c r="E12" s="477"/>
      <c r="F12" s="478" t="s">
        <v>852</v>
      </c>
      <c r="G12" s="479" t="s">
        <v>845</v>
      </c>
      <c r="H12" s="480" t="s">
        <v>852</v>
      </c>
      <c r="I12" s="481" t="s">
        <v>845</v>
      </c>
    </row>
    <row r="13" spans="1:9" ht="15.75">
      <c r="A13" s="482" t="s">
        <v>791</v>
      </c>
      <c r="B13" s="483"/>
      <c r="C13" s="483"/>
      <c r="D13" s="483"/>
      <c r="E13" s="483"/>
      <c r="F13" s="484">
        <f>Adat!G134</f>
        <v>0</v>
      </c>
      <c r="G13" s="485"/>
      <c r="H13" s="486">
        <f>Adat!I134</f>
        <v>0</v>
      </c>
      <c r="I13" s="487"/>
    </row>
    <row r="14" spans="1:9" ht="15">
      <c r="A14" s="488" t="s">
        <v>455</v>
      </c>
      <c r="B14" s="489"/>
      <c r="C14" s="489"/>
      <c r="D14" s="489"/>
      <c r="E14" s="489"/>
      <c r="F14" s="490">
        <f>Adat!G135</f>
        <v>0</v>
      </c>
      <c r="G14" s="491"/>
      <c r="H14" s="492">
        <f>Adat!I135</f>
        <v>0</v>
      </c>
      <c r="I14" s="493"/>
    </row>
    <row r="15" spans="1:9" ht="15">
      <c r="A15" s="488" t="s">
        <v>456</v>
      </c>
      <c r="B15" s="489"/>
      <c r="C15" s="489"/>
      <c r="D15" s="489"/>
      <c r="E15" s="489"/>
      <c r="F15" s="490">
        <f>Adat!G136</f>
        <v>0</v>
      </c>
      <c r="G15" s="491"/>
      <c r="H15" s="492">
        <f>Adat!I136</f>
        <v>0</v>
      </c>
      <c r="I15" s="494"/>
    </row>
    <row r="16" spans="1:9" ht="15.75">
      <c r="A16" s="495" t="s">
        <v>853</v>
      </c>
      <c r="B16" s="496"/>
      <c r="C16" s="496"/>
      <c r="D16" s="496"/>
      <c r="E16" s="496"/>
      <c r="F16" s="490">
        <f>SUM(F13:F15)</f>
        <v>0</v>
      </c>
      <c r="G16" s="491"/>
      <c r="H16" s="497">
        <f>SUM(H13:H15)</f>
        <v>0</v>
      </c>
      <c r="I16" s="493"/>
    </row>
    <row r="17" spans="1:9" ht="15">
      <c r="A17" s="488" t="s">
        <v>854</v>
      </c>
      <c r="B17" s="489"/>
      <c r="C17" s="489"/>
      <c r="D17" s="489"/>
      <c r="E17" s="489"/>
      <c r="F17" s="490">
        <f>Adat!G138</f>
        <v>0</v>
      </c>
      <c r="G17" s="491"/>
      <c r="H17" s="492">
        <f>Adat!I138</f>
        <v>84972</v>
      </c>
      <c r="I17" s="494"/>
    </row>
    <row r="18" spans="1:9" ht="15.75">
      <c r="A18" s="498" t="s">
        <v>855</v>
      </c>
      <c r="B18" s="499"/>
      <c r="C18" s="499"/>
      <c r="D18" s="499"/>
      <c r="E18" s="499"/>
      <c r="F18" s="500">
        <f>SUM(F16:F17)</f>
        <v>0</v>
      </c>
      <c r="G18" s="501"/>
      <c r="H18" s="502">
        <f>SUM(H16:H17)</f>
        <v>84972</v>
      </c>
      <c r="I18" s="503"/>
    </row>
    <row r="19" spans="1:9" ht="15">
      <c r="A19" s="504" t="s">
        <v>463</v>
      </c>
      <c r="B19" s="505"/>
      <c r="C19" s="505"/>
      <c r="D19" s="505"/>
      <c r="E19" s="505"/>
      <c r="F19" s="484">
        <f>Adat!G140</f>
        <v>0</v>
      </c>
      <c r="G19" s="506">
        <v>0</v>
      </c>
      <c r="H19" s="486">
        <f>Adat!I140</f>
        <v>0</v>
      </c>
      <c r="I19" s="507">
        <f>H19/$H$18%</f>
        <v>0</v>
      </c>
    </row>
    <row r="20" spans="1:9" ht="15">
      <c r="A20" s="508" t="s">
        <v>464</v>
      </c>
      <c r="B20" s="509"/>
      <c r="C20" s="509"/>
      <c r="D20" s="509"/>
      <c r="E20" s="509"/>
      <c r="F20" s="490">
        <f>Adat!G141</f>
        <v>0</v>
      </c>
      <c r="G20" s="510">
        <v>0</v>
      </c>
      <c r="H20" s="492">
        <f>Adat!I141</f>
        <v>0</v>
      </c>
      <c r="I20" s="511">
        <f aca="true" t="shared" si="0" ref="I20:I32">H20/$H$18%</f>
        <v>0</v>
      </c>
    </row>
    <row r="21" spans="1:9" ht="15">
      <c r="A21" s="488" t="s">
        <v>465</v>
      </c>
      <c r="B21" s="489"/>
      <c r="C21" s="489"/>
      <c r="D21" s="489"/>
      <c r="E21" s="489"/>
      <c r="F21" s="490">
        <f>Adat!G142</f>
        <v>0</v>
      </c>
      <c r="G21" s="510">
        <v>0</v>
      </c>
      <c r="H21" s="492">
        <f>Adat!I142</f>
        <v>0</v>
      </c>
      <c r="I21" s="512">
        <f t="shared" si="0"/>
        <v>0</v>
      </c>
    </row>
    <row r="22" spans="1:9" ht="15">
      <c r="A22" s="488" t="s">
        <v>466</v>
      </c>
      <c r="B22" s="489"/>
      <c r="C22" s="489"/>
      <c r="D22" s="489"/>
      <c r="E22" s="489"/>
      <c r="F22" s="490">
        <f>Adat!G143</f>
        <v>0</v>
      </c>
      <c r="G22" s="510">
        <v>0</v>
      </c>
      <c r="H22" s="492">
        <f>Adat!I143</f>
        <v>0</v>
      </c>
      <c r="I22" s="511">
        <f t="shared" si="0"/>
        <v>0</v>
      </c>
    </row>
    <row r="23" spans="1:9" ht="15">
      <c r="A23" s="488" t="s">
        <v>467</v>
      </c>
      <c r="B23" s="489"/>
      <c r="C23" s="489"/>
      <c r="D23" s="489"/>
      <c r="E23" s="489"/>
      <c r="F23" s="513">
        <f>Adat!G144</f>
        <v>0</v>
      </c>
      <c r="G23" s="514">
        <v>0</v>
      </c>
      <c r="H23" s="515">
        <f>Adat!I144</f>
        <v>0</v>
      </c>
      <c r="I23" s="512">
        <f t="shared" si="0"/>
        <v>0</v>
      </c>
    </row>
    <row r="24" spans="1:9" ht="15.75">
      <c r="A24" s="495" t="s">
        <v>817</v>
      </c>
      <c r="B24" s="496"/>
      <c r="C24" s="496"/>
      <c r="D24" s="496"/>
      <c r="E24" s="496"/>
      <c r="F24" s="516">
        <f>Adat!G145</f>
        <v>0</v>
      </c>
      <c r="G24" s="517">
        <v>0</v>
      </c>
      <c r="H24" s="518">
        <f>Adat!I145</f>
        <v>0</v>
      </c>
      <c r="I24" s="519">
        <f t="shared" si="0"/>
        <v>0</v>
      </c>
    </row>
    <row r="25" spans="1:9" ht="15.75">
      <c r="A25" s="520" t="s">
        <v>470</v>
      </c>
      <c r="B25" s="521"/>
      <c r="C25" s="521"/>
      <c r="D25" s="521"/>
      <c r="E25" s="522"/>
      <c r="F25" s="523">
        <f>Adat!G146</f>
        <v>0</v>
      </c>
      <c r="G25" s="510">
        <v>0</v>
      </c>
      <c r="H25" s="524">
        <f>Adat!I146</f>
        <v>1763</v>
      </c>
      <c r="I25" s="512">
        <f t="shared" si="0"/>
        <v>2.0748011109541964</v>
      </c>
    </row>
    <row r="26" spans="1:9" ht="15.75">
      <c r="A26" s="520" t="s">
        <v>471</v>
      </c>
      <c r="B26" s="521"/>
      <c r="C26" s="521"/>
      <c r="D26" s="521"/>
      <c r="E26" s="522"/>
      <c r="F26" s="490">
        <f>Adat!G147</f>
        <v>0</v>
      </c>
      <c r="G26" s="510">
        <v>0</v>
      </c>
      <c r="H26" s="492">
        <f>Adat!I147</f>
        <v>0</v>
      </c>
      <c r="I26" s="511">
        <f t="shared" si="0"/>
        <v>0</v>
      </c>
    </row>
    <row r="27" spans="1:9" ht="15.75">
      <c r="A27" s="520" t="s">
        <v>472</v>
      </c>
      <c r="B27" s="521"/>
      <c r="C27" s="521"/>
      <c r="D27" s="521"/>
      <c r="E27" s="522"/>
      <c r="F27" s="513">
        <f>Adat!G148</f>
        <v>0</v>
      </c>
      <c r="G27" s="514">
        <v>0</v>
      </c>
      <c r="H27" s="515">
        <f>Adat!I148</f>
        <v>502</v>
      </c>
      <c r="I27" s="512">
        <f t="shared" si="0"/>
        <v>0.590782846114014</v>
      </c>
    </row>
    <row r="28" spans="1:9" ht="15.75">
      <c r="A28" s="495" t="s">
        <v>856</v>
      </c>
      <c r="B28" s="496"/>
      <c r="C28" s="496"/>
      <c r="D28" s="496"/>
      <c r="E28" s="496"/>
      <c r="F28" s="516">
        <f>Adat!G149</f>
        <v>0</v>
      </c>
      <c r="G28" s="517">
        <v>0</v>
      </c>
      <c r="H28" s="518">
        <f>Adat!I149</f>
        <v>2265</v>
      </c>
      <c r="I28" s="517">
        <f t="shared" si="0"/>
        <v>2.6655839570682107</v>
      </c>
    </row>
    <row r="29" spans="1:9" ht="15">
      <c r="A29" s="508" t="s">
        <v>857</v>
      </c>
      <c r="B29" s="509"/>
      <c r="C29" s="509"/>
      <c r="D29" s="509"/>
      <c r="E29" s="509"/>
      <c r="F29" s="523">
        <f>Adat!G150</f>
        <v>0</v>
      </c>
      <c r="G29" s="510">
        <v>0</v>
      </c>
      <c r="H29" s="524">
        <f>Adat!I150</f>
        <v>0</v>
      </c>
      <c r="I29" s="510">
        <f t="shared" si="0"/>
        <v>0</v>
      </c>
    </row>
    <row r="30" spans="1:9" ht="15">
      <c r="A30" s="488" t="s">
        <v>545</v>
      </c>
      <c r="B30" s="489"/>
      <c r="C30" s="489"/>
      <c r="D30" s="489"/>
      <c r="E30" s="489"/>
      <c r="F30" s="513">
        <f>Adat!G151</f>
        <v>0</v>
      </c>
      <c r="G30" s="514">
        <v>0</v>
      </c>
      <c r="H30" s="515">
        <f>Adat!I151</f>
        <v>82707</v>
      </c>
      <c r="I30" s="512">
        <f t="shared" si="0"/>
        <v>97.33441604293179</v>
      </c>
    </row>
    <row r="31" spans="1:9" ht="15.75">
      <c r="A31" s="495" t="s">
        <v>858</v>
      </c>
      <c r="B31" s="496"/>
      <c r="C31" s="496"/>
      <c r="D31" s="496"/>
      <c r="E31" s="496"/>
      <c r="F31" s="516">
        <f>F24+F28+F29+F30</f>
        <v>0</v>
      </c>
      <c r="G31" s="517">
        <v>0</v>
      </c>
      <c r="H31" s="525">
        <f>H24+H28+H29+H30</f>
        <v>84972</v>
      </c>
      <c r="I31" s="519">
        <f t="shared" si="0"/>
        <v>100</v>
      </c>
    </row>
    <row r="32" spans="1:9" ht="15.75">
      <c r="A32" s="498" t="s">
        <v>859</v>
      </c>
      <c r="B32" s="526"/>
      <c r="C32" s="526"/>
      <c r="D32" s="526"/>
      <c r="E32" s="526"/>
      <c r="F32" s="527">
        <f>Adat!G153</f>
        <v>0</v>
      </c>
      <c r="G32" s="528">
        <v>0</v>
      </c>
      <c r="H32" s="529">
        <f>Adat!I153</f>
        <v>0</v>
      </c>
      <c r="I32" s="517">
        <f t="shared" si="0"/>
        <v>0</v>
      </c>
    </row>
  </sheetData>
  <sheetProtection/>
  <mergeCells count="3">
    <mergeCell ref="H3:I3"/>
    <mergeCell ref="F11:G11"/>
    <mergeCell ref="H11:I1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2"/>
  <sheetViews>
    <sheetView showZeros="0" zoomScalePageLayoutView="0" workbookViewId="0" topLeftCell="A1">
      <selection activeCell="E17" sqref="E17"/>
    </sheetView>
  </sheetViews>
  <sheetFormatPr defaultColWidth="8.796875" defaultRowHeight="15"/>
  <cols>
    <col min="1" max="1" width="17.09765625" style="530" customWidth="1"/>
    <col min="2" max="2" width="17.69921875" style="530" customWidth="1"/>
    <col min="3" max="3" width="0" style="530" hidden="1" customWidth="1"/>
    <col min="4" max="6" width="8.8984375" style="530" customWidth="1"/>
    <col min="7" max="7" width="8.69921875" style="530" customWidth="1"/>
    <col min="8" max="16384" width="8.8984375" style="530" customWidth="1"/>
  </cols>
  <sheetData>
    <row r="1" spans="1:6" ht="15">
      <c r="A1" s="84" t="str">
        <f>Adat!$E$13</f>
        <v>Magyar Alkotóművészeti Közhasznú Nonprofit KFT</v>
      </c>
      <c r="B1" s="531"/>
      <c r="D1" s="532"/>
      <c r="E1" s="532"/>
      <c r="F1" s="532"/>
    </row>
    <row r="2" spans="1:6" ht="15">
      <c r="A2" s="84" t="str">
        <f>CONCATENATE("Üzleti év:   ",Adat!$E$17)</f>
        <v>Üzleti év:   2011</v>
      </c>
      <c r="B2" s="531"/>
      <c r="D2" s="532"/>
      <c r="E2" s="532"/>
      <c r="F2" s="532"/>
    </row>
    <row r="3" spans="1:7" ht="15">
      <c r="A3" s="84"/>
      <c r="B3" s="531"/>
      <c r="D3" s="532"/>
      <c r="E3" s="532"/>
      <c r="F3" s="841" t="s">
        <v>860</v>
      </c>
      <c r="G3" s="841"/>
    </row>
    <row r="4" spans="2:6" ht="15">
      <c r="B4" s="533" t="s">
        <v>861</v>
      </c>
      <c r="C4" s="85"/>
      <c r="D4" s="85"/>
      <c r="E4" s="85"/>
      <c r="F4" s="85"/>
    </row>
    <row r="5" spans="2:6" ht="15">
      <c r="B5" s="533"/>
      <c r="C5" s="85"/>
      <c r="D5" s="85"/>
      <c r="E5" s="85"/>
      <c r="F5" s="85"/>
    </row>
    <row r="6" spans="2:6" ht="15">
      <c r="B6" s="11"/>
      <c r="C6" s="85"/>
      <c r="D6" s="85"/>
      <c r="E6" s="85"/>
      <c r="F6" s="85"/>
    </row>
    <row r="7" ht="14.25">
      <c r="F7" s="21" t="s">
        <v>401</v>
      </c>
    </row>
    <row r="8" spans="1:7" ht="15">
      <c r="A8" s="534" t="s">
        <v>403</v>
      </c>
      <c r="B8" s="535"/>
      <c r="C8" s="535"/>
      <c r="D8" s="842" t="s">
        <v>60</v>
      </c>
      <c r="E8" s="842"/>
      <c r="F8" s="843" t="s">
        <v>62</v>
      </c>
      <c r="G8" s="843"/>
    </row>
    <row r="9" spans="1:7" ht="30" customHeight="1">
      <c r="A9" s="536"/>
      <c r="B9" s="537"/>
      <c r="C9" s="537"/>
      <c r="D9" s="538" t="s">
        <v>852</v>
      </c>
      <c r="E9" s="539" t="s">
        <v>862</v>
      </c>
      <c r="F9" s="538" t="s">
        <v>852</v>
      </c>
      <c r="G9" s="539" t="s">
        <v>862</v>
      </c>
    </row>
    <row r="10" spans="1:7" ht="15">
      <c r="A10" s="540" t="s">
        <v>863</v>
      </c>
      <c r="B10" s="541"/>
      <c r="C10" s="542"/>
      <c r="D10" s="543">
        <f>Adat!G153</f>
        <v>0</v>
      </c>
      <c r="E10" s="544">
        <v>100</v>
      </c>
      <c r="F10" s="545">
        <f>Adat!I153</f>
        <v>0</v>
      </c>
      <c r="G10" s="546">
        <v>100</v>
      </c>
    </row>
    <row r="11" spans="1:7" ht="14.25">
      <c r="A11" s="547" t="s">
        <v>864</v>
      </c>
      <c r="B11" s="393"/>
      <c r="C11" s="393"/>
      <c r="D11" s="548">
        <f>Adat!G171</f>
        <v>0</v>
      </c>
      <c r="E11" s="549">
        <v>0</v>
      </c>
      <c r="F11" s="550">
        <f>Adat!I171</f>
        <v>0</v>
      </c>
      <c r="G11" s="551">
        <v>0</v>
      </c>
    </row>
    <row r="12" spans="1:7" ht="14.25">
      <c r="A12" s="547" t="s">
        <v>865</v>
      </c>
      <c r="B12" s="393"/>
      <c r="C12" s="393"/>
      <c r="D12" s="548">
        <f>Adat!G172</f>
        <v>0</v>
      </c>
      <c r="E12" s="549">
        <v>0</v>
      </c>
      <c r="F12" s="550">
        <f>Adat!I172</f>
        <v>0</v>
      </c>
      <c r="G12" s="551">
        <v>0</v>
      </c>
    </row>
    <row r="13" spans="1:7" ht="15">
      <c r="A13" s="547" t="s">
        <v>866</v>
      </c>
      <c r="B13" s="393"/>
      <c r="C13" s="552"/>
      <c r="D13" s="548">
        <f>Adat!G175</f>
        <v>0</v>
      </c>
      <c r="E13" s="549">
        <v>0</v>
      </c>
      <c r="F13" s="550">
        <f>Adat!I175</f>
        <v>0</v>
      </c>
      <c r="G13" s="551">
        <v>0</v>
      </c>
    </row>
    <row r="14" spans="1:7" ht="14.25">
      <c r="A14" s="547" t="s">
        <v>867</v>
      </c>
      <c r="B14" s="393"/>
      <c r="C14" s="393"/>
      <c r="D14" s="548">
        <f>Adat!G176</f>
        <v>0</v>
      </c>
      <c r="E14" s="549">
        <v>0</v>
      </c>
      <c r="F14" s="550">
        <f>Adat!I176</f>
        <v>0</v>
      </c>
      <c r="G14" s="551">
        <v>0</v>
      </c>
    </row>
    <row r="15" spans="1:7" ht="14.25">
      <c r="A15" s="547" t="s">
        <v>868</v>
      </c>
      <c r="B15" s="393"/>
      <c r="C15" s="393"/>
      <c r="D15" s="548">
        <f>Adat!G177</f>
        <v>0</v>
      </c>
      <c r="E15" s="549">
        <v>0</v>
      </c>
      <c r="F15" s="550">
        <f>Adat!I177</f>
        <v>0</v>
      </c>
      <c r="G15" s="551">
        <v>0</v>
      </c>
    </row>
    <row r="16" spans="1:7" ht="14.25">
      <c r="A16" s="547" t="s">
        <v>869</v>
      </c>
      <c r="B16" s="393"/>
      <c r="C16" s="393"/>
      <c r="D16" s="548">
        <f>Adat!G178</f>
        <v>0</v>
      </c>
      <c r="E16" s="549">
        <v>0</v>
      </c>
      <c r="F16" s="550">
        <f>Adat!I178</f>
        <v>0</v>
      </c>
      <c r="G16" s="551">
        <v>0</v>
      </c>
    </row>
    <row r="17" spans="1:7" ht="14.25">
      <c r="A17" s="547" t="s">
        <v>870</v>
      </c>
      <c r="B17" s="393"/>
      <c r="C17" s="393"/>
      <c r="D17" s="548">
        <f>Adat!G179</f>
        <v>0</v>
      </c>
      <c r="E17" s="549">
        <v>0</v>
      </c>
      <c r="F17" s="550">
        <f>Adat!I179</f>
        <v>0</v>
      </c>
      <c r="G17" s="551">
        <v>0</v>
      </c>
    </row>
    <row r="18" spans="1:7" ht="14.25">
      <c r="A18" s="547" t="s">
        <v>871</v>
      </c>
      <c r="B18" s="393"/>
      <c r="C18" s="393"/>
      <c r="D18" s="548">
        <f>Adat!G180</f>
        <v>0</v>
      </c>
      <c r="E18" s="549">
        <v>0</v>
      </c>
      <c r="F18" s="550">
        <f>Adat!I180</f>
        <v>0</v>
      </c>
      <c r="G18" s="551">
        <v>0</v>
      </c>
    </row>
    <row r="19" spans="1:7" ht="14.25">
      <c r="A19" s="553" t="s">
        <v>675</v>
      </c>
      <c r="B19" s="394"/>
      <c r="C19" s="394"/>
      <c r="D19" s="554">
        <f>Adat!G181</f>
        <v>0</v>
      </c>
      <c r="E19" s="555">
        <v>0</v>
      </c>
      <c r="F19" s="556">
        <f>Adat!I181</f>
        <v>0</v>
      </c>
      <c r="G19" s="557">
        <v>0</v>
      </c>
    </row>
    <row r="20" ht="14.25">
      <c r="E20" s="530">
        <v>0</v>
      </c>
    </row>
    <row r="21" spans="1:7" ht="14.25">
      <c r="A21" s="36"/>
      <c r="B21" s="36"/>
      <c r="C21" s="36"/>
      <c r="D21" s="558"/>
      <c r="E21" s="559"/>
      <c r="F21" s="558"/>
      <c r="G21" s="559"/>
    </row>
    <row r="22" spans="1:7" ht="14.25">
      <c r="A22" s="36"/>
      <c r="B22" s="36"/>
      <c r="C22" s="36"/>
      <c r="D22" s="558"/>
      <c r="E22" s="559"/>
      <c r="F22" s="558"/>
      <c r="G22" s="559"/>
    </row>
    <row r="23" spans="1:7" ht="15">
      <c r="A23" s="36"/>
      <c r="B23" s="38" t="s">
        <v>872</v>
      </c>
      <c r="C23" s="36"/>
      <c r="D23" s="558"/>
      <c r="E23" s="559"/>
      <c r="F23" s="558"/>
      <c r="G23" s="559"/>
    </row>
    <row r="24" spans="1:7" ht="14.25">
      <c r="A24" s="36"/>
      <c r="B24" s="36"/>
      <c r="C24" s="36"/>
      <c r="D24" s="558"/>
      <c r="E24" s="559"/>
      <c r="F24" s="558" t="s">
        <v>873</v>
      </c>
      <c r="G24" s="559"/>
    </row>
    <row r="27" spans="1:7" ht="25.5">
      <c r="A27" s="560" t="s">
        <v>874</v>
      </c>
      <c r="B27" s="561" t="s">
        <v>875</v>
      </c>
      <c r="C27" s="562"/>
      <c r="D27" s="563">
        <f>Adat!G153</f>
        <v>0</v>
      </c>
      <c r="E27" s="564">
        <v>0</v>
      </c>
      <c r="F27" s="565">
        <f>Adat!I153</f>
        <v>0</v>
      </c>
      <c r="G27" s="566">
        <v>0</v>
      </c>
    </row>
    <row r="28" spans="1:7" ht="15" customHeight="1">
      <c r="A28" s="567"/>
      <c r="B28" s="139" t="s">
        <v>791</v>
      </c>
      <c r="C28" s="89"/>
      <c r="D28" s="391">
        <f>Adat!G134</f>
        <v>0</v>
      </c>
      <c r="E28" s="568"/>
      <c r="F28" s="391">
        <f>Adat!I134</f>
        <v>0</v>
      </c>
      <c r="G28" s="569"/>
    </row>
    <row r="29" spans="1:7" ht="25.5">
      <c r="A29" s="570" t="s">
        <v>876</v>
      </c>
      <c r="B29" s="571" t="s">
        <v>875</v>
      </c>
      <c r="C29" s="572"/>
      <c r="D29" s="573">
        <f>Adat!G153</f>
        <v>0</v>
      </c>
      <c r="E29" s="574">
        <v>0</v>
      </c>
      <c r="F29" s="575">
        <f>Adat!I153</f>
        <v>0</v>
      </c>
      <c r="G29" s="576">
        <f>F29/F30%</f>
        <v>0</v>
      </c>
    </row>
    <row r="30" spans="1:7" ht="15" customHeight="1">
      <c r="A30" s="570"/>
      <c r="B30" s="577" t="s">
        <v>668</v>
      </c>
      <c r="C30" s="578"/>
      <c r="D30" s="390">
        <f>Adat!G85</f>
        <v>0</v>
      </c>
      <c r="E30" s="579"/>
      <c r="F30" s="390">
        <f>Adat!I85</f>
        <v>500</v>
      </c>
      <c r="G30" s="580"/>
    </row>
    <row r="31" spans="1:7" ht="25.5">
      <c r="A31" s="581" t="s">
        <v>877</v>
      </c>
      <c r="B31" s="582" t="s">
        <v>875</v>
      </c>
      <c r="C31" s="89"/>
      <c r="D31" s="583">
        <f>Adat!G153</f>
        <v>0</v>
      </c>
      <c r="E31" s="584">
        <v>0</v>
      </c>
      <c r="F31" s="585">
        <f>Adat!I153</f>
        <v>0</v>
      </c>
      <c r="G31" s="586">
        <f>F31/F32%</f>
        <v>0</v>
      </c>
    </row>
    <row r="32" spans="1:7" ht="15" customHeight="1">
      <c r="A32" s="587"/>
      <c r="B32" s="588" t="s">
        <v>878</v>
      </c>
      <c r="C32" s="589"/>
      <c r="D32" s="392">
        <f>Adat!G81</f>
        <v>0</v>
      </c>
      <c r="E32" s="590"/>
      <c r="F32" s="392">
        <f>Adat!I81</f>
        <v>170500</v>
      </c>
      <c r="G32" s="591"/>
    </row>
  </sheetData>
  <sheetProtection/>
  <mergeCells count="3">
    <mergeCell ref="F3:G3"/>
    <mergeCell ref="D8:E8"/>
    <mergeCell ref="F8:G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4"/>
  <sheetViews>
    <sheetView showZeros="0" tabSelected="1" zoomScalePageLayoutView="0" workbookViewId="0" topLeftCell="A1">
      <selection activeCell="A1" sqref="A1"/>
    </sheetView>
  </sheetViews>
  <sheetFormatPr defaultColWidth="8.796875" defaultRowHeight="15"/>
  <cols>
    <col min="1" max="1" width="19" style="89" customWidth="1"/>
    <col min="2" max="2" width="30.296875" style="89" customWidth="1"/>
    <col min="3" max="3" width="1.59765625" style="89" customWidth="1"/>
    <col min="4" max="4" width="9" style="89" customWidth="1"/>
    <col min="5" max="5" width="1.59765625" style="89" customWidth="1"/>
    <col min="6" max="6" width="7" style="89" customWidth="1"/>
    <col min="7" max="7" width="2.09765625" style="89" customWidth="1"/>
    <col min="8" max="8" width="7.796875" style="89" customWidth="1"/>
    <col min="9" max="9" width="2.296875" style="89" customWidth="1"/>
    <col min="10" max="16384" width="8.8984375" style="89" customWidth="1"/>
  </cols>
  <sheetData>
    <row r="1" ht="12.75">
      <c r="A1" s="42" t="str">
        <f>Adat!$E$13</f>
        <v>Magyar Alkotóművészeti Közhasznú Nonprofit KFT</v>
      </c>
    </row>
    <row r="2" spans="1:11" ht="12.75">
      <c r="A2" s="42" t="str">
        <f>CONCATENATE("Üzleti év:   ",Adat!$E$17)</f>
        <v>Üzleti év:   2011</v>
      </c>
      <c r="J2" s="818" t="s">
        <v>879</v>
      </c>
      <c r="K2" s="818"/>
    </row>
    <row r="3" ht="12.75">
      <c r="A3" s="42"/>
    </row>
    <row r="4" spans="10:11" ht="12.75">
      <c r="J4" s="92" t="s">
        <v>401</v>
      </c>
      <c r="K4" s="92"/>
    </row>
    <row r="5" spans="1:11" ht="12.75">
      <c r="A5" s="102" t="s">
        <v>880</v>
      </c>
      <c r="B5" s="592" t="s">
        <v>881</v>
      </c>
      <c r="C5" s="844" t="s">
        <v>882</v>
      </c>
      <c r="D5" s="844"/>
      <c r="E5" s="844"/>
      <c r="F5" s="844"/>
      <c r="G5" s="844" t="s">
        <v>883</v>
      </c>
      <c r="H5" s="844"/>
      <c r="I5" s="844"/>
      <c r="J5" s="844"/>
      <c r="K5" s="593" t="s">
        <v>775</v>
      </c>
    </row>
    <row r="6" spans="1:11" ht="12.75">
      <c r="A6" s="133"/>
      <c r="B6" s="594"/>
      <c r="C6" s="845" t="s">
        <v>884</v>
      </c>
      <c r="D6" s="845"/>
      <c r="E6" s="845"/>
      <c r="F6" s="99" t="s">
        <v>885</v>
      </c>
      <c r="G6" s="816" t="s">
        <v>884</v>
      </c>
      <c r="H6" s="816"/>
      <c r="I6" s="816"/>
      <c r="J6" s="99" t="s">
        <v>885</v>
      </c>
      <c r="K6" s="101" t="s">
        <v>885</v>
      </c>
    </row>
    <row r="7" spans="1:11" ht="25.5">
      <c r="A7" s="595" t="s">
        <v>886</v>
      </c>
      <c r="B7" s="596" t="s">
        <v>602</v>
      </c>
      <c r="C7" s="597"/>
      <c r="D7" s="598">
        <f>Adat!G30</f>
        <v>0</v>
      </c>
      <c r="E7" s="562" t="s">
        <v>887</v>
      </c>
      <c r="F7" s="599">
        <f>IF(D8=0,0,(D7/D8)*100)</f>
        <v>0</v>
      </c>
      <c r="G7" s="600"/>
      <c r="H7" s="598">
        <f>Adat!I30</f>
        <v>0</v>
      </c>
      <c r="I7" s="562"/>
      <c r="J7" s="599">
        <f>IF(H8=0,0,(H7/H8)*100)</f>
        <v>0</v>
      </c>
      <c r="K7" s="601">
        <f>IF(F7=0,0,((J7)/(F7)*100))</f>
        <v>0</v>
      </c>
    </row>
    <row r="8" spans="1:11" ht="12.75">
      <c r="A8" s="602"/>
      <c r="B8" s="577" t="s">
        <v>777</v>
      </c>
      <c r="C8" s="603"/>
      <c r="D8" s="604">
        <f>Adat!G81</f>
        <v>0</v>
      </c>
      <c r="E8" s="578"/>
      <c r="F8" s="605"/>
      <c r="G8" s="606"/>
      <c r="H8" s="604">
        <f>Adat!I81</f>
        <v>170500</v>
      </c>
      <c r="J8" s="605"/>
      <c r="K8" s="607"/>
    </row>
    <row r="9" spans="1:11" ht="12.75">
      <c r="A9" s="602" t="s">
        <v>888</v>
      </c>
      <c r="B9" s="608" t="s">
        <v>889</v>
      </c>
      <c r="C9" s="609"/>
      <c r="D9" s="610">
        <f>Adat!G55+Adat!G77</f>
        <v>0</v>
      </c>
      <c r="E9" s="572"/>
      <c r="F9" s="605">
        <f>IF(D10=0,0,(D9/D10)*100)</f>
        <v>0</v>
      </c>
      <c r="G9" s="611"/>
      <c r="H9" s="610">
        <f>Adat!I55+Adat!I77</f>
        <v>170500</v>
      </c>
      <c r="I9" s="572"/>
      <c r="J9" s="605">
        <f>IF(H10=0,0,(H9/H10)*100)</f>
        <v>100</v>
      </c>
      <c r="K9" s="607">
        <f>IF(F9=0,0,(J9/F9)*100)</f>
        <v>0</v>
      </c>
    </row>
    <row r="10" spans="1:11" ht="12.75">
      <c r="A10" s="602"/>
      <c r="B10" s="139" t="s">
        <v>777</v>
      </c>
      <c r="C10" s="603"/>
      <c r="D10" s="604">
        <f>Adat!G81</f>
        <v>0</v>
      </c>
      <c r="E10" s="578"/>
      <c r="F10" s="605"/>
      <c r="G10" s="612"/>
      <c r="H10" s="604">
        <f>Adat!I81</f>
        <v>170500</v>
      </c>
      <c r="I10" s="578"/>
      <c r="J10" s="605"/>
      <c r="K10" s="607"/>
    </row>
    <row r="11" spans="1:11" ht="12.75">
      <c r="A11" s="602" t="s">
        <v>890</v>
      </c>
      <c r="B11" s="571" t="s">
        <v>668</v>
      </c>
      <c r="C11" s="608"/>
      <c r="D11" s="610">
        <f>Adat!G85</f>
        <v>0</v>
      </c>
      <c r="F11" s="605">
        <f>IF(D12=0,0,(D11/D12)*100)</f>
        <v>0</v>
      </c>
      <c r="G11" s="606"/>
      <c r="H11" s="610">
        <f>Adat!I85</f>
        <v>500</v>
      </c>
      <c r="J11" s="605">
        <f>IF(H12=0,0,(H11/H12)*100)</f>
        <v>0.2932551319648094</v>
      </c>
      <c r="K11" s="613">
        <f>IF(F11=0,0,(J11/F11)*100)</f>
        <v>0</v>
      </c>
    </row>
    <row r="12" spans="1:11" ht="12.75">
      <c r="A12" s="602"/>
      <c r="B12" s="577" t="s">
        <v>891</v>
      </c>
      <c r="C12" s="139"/>
      <c r="D12" s="614">
        <f>Adat!G126</f>
        <v>0</v>
      </c>
      <c r="F12" s="605"/>
      <c r="G12" s="606"/>
      <c r="H12" s="614">
        <f>Adat!I126</f>
        <v>170500</v>
      </c>
      <c r="J12" s="605"/>
      <c r="K12" s="615"/>
    </row>
    <row r="13" spans="1:11" ht="12.75">
      <c r="A13" s="602" t="s">
        <v>892</v>
      </c>
      <c r="B13" s="608" t="s">
        <v>677</v>
      </c>
      <c r="C13" s="609"/>
      <c r="D13" s="610">
        <f>Adat!G98</f>
        <v>0</v>
      </c>
      <c r="E13" s="572"/>
      <c r="F13" s="605">
        <f>IF(D14=0,0,(D13/D14)*100)</f>
        <v>0</v>
      </c>
      <c r="G13" s="611"/>
      <c r="H13" s="610">
        <f>Adat!I98</f>
        <v>2265</v>
      </c>
      <c r="I13" s="572"/>
      <c r="J13" s="605">
        <f>IF(H14=0,0,(H13/H14)*100)</f>
        <v>1.3284457478005864</v>
      </c>
      <c r="K13" s="613">
        <f>IF(F13=0,0,(J13/F13)*100)</f>
        <v>0</v>
      </c>
    </row>
    <row r="14" spans="1:11" ht="12.75">
      <c r="A14" s="602"/>
      <c r="B14" s="577" t="s">
        <v>891</v>
      </c>
      <c r="C14" s="603"/>
      <c r="D14" s="610">
        <f>Adat!G126</f>
        <v>0</v>
      </c>
      <c r="E14" s="578"/>
      <c r="F14" s="605"/>
      <c r="G14" s="612"/>
      <c r="H14" s="610">
        <f>Adat!I126</f>
        <v>170500</v>
      </c>
      <c r="I14" s="578"/>
      <c r="J14" s="605"/>
      <c r="K14" s="615"/>
    </row>
    <row r="15" spans="1:11" ht="12.75">
      <c r="A15" s="602" t="s">
        <v>893</v>
      </c>
      <c r="B15" s="571" t="s">
        <v>777</v>
      </c>
      <c r="C15" s="608"/>
      <c r="D15" s="610">
        <f>Adat!G81</f>
        <v>0</v>
      </c>
      <c r="F15" s="605">
        <f>IF(D16=0,0,(D15/D16)*100)</f>
        <v>0</v>
      </c>
      <c r="G15" s="606"/>
      <c r="H15" s="610">
        <f>Adat!I81</f>
        <v>170500</v>
      </c>
      <c r="J15" s="605">
        <f>IF(H16=0,0,(H15/H16)*100)</f>
        <v>34100</v>
      </c>
      <c r="K15" s="613">
        <f>IF(F15=0,0,(J15/F15)*100)</f>
        <v>0</v>
      </c>
    </row>
    <row r="16" spans="1:11" ht="12.75">
      <c r="A16" s="602"/>
      <c r="B16" s="577" t="s">
        <v>668</v>
      </c>
      <c r="C16" s="139"/>
      <c r="D16" s="610">
        <f>Adat!G85</f>
        <v>0</v>
      </c>
      <c r="F16" s="605"/>
      <c r="G16" s="606"/>
      <c r="H16" s="610">
        <f>Adat!I85</f>
        <v>500</v>
      </c>
      <c r="J16" s="605"/>
      <c r="K16" s="615"/>
    </row>
    <row r="17" spans="1:11" ht="12.75">
      <c r="A17" s="602" t="s">
        <v>894</v>
      </c>
      <c r="B17" s="608" t="s">
        <v>791</v>
      </c>
      <c r="C17" s="609"/>
      <c r="D17" s="610">
        <f>Adat!G134</f>
        <v>0</v>
      </c>
      <c r="E17" s="572"/>
      <c r="F17" s="605">
        <f>IF(D18=0,0,(D17/D18)*100)</f>
        <v>0</v>
      </c>
      <c r="G17" s="611"/>
      <c r="H17" s="610">
        <f>Adat!I134</f>
        <v>0</v>
      </c>
      <c r="I17" s="572"/>
      <c r="J17" s="605">
        <f>IF(H18=0,0,(H17/H18)*100)</f>
        <v>0</v>
      </c>
      <c r="K17" s="613">
        <f>IF(F17=0,0,(J17/F17)*100)</f>
        <v>0</v>
      </c>
    </row>
    <row r="18" spans="1:11" ht="12.75">
      <c r="A18" s="602"/>
      <c r="B18" s="577" t="s">
        <v>668</v>
      </c>
      <c r="C18" s="603"/>
      <c r="D18" s="610">
        <f>Adat!G85</f>
        <v>0</v>
      </c>
      <c r="E18" s="578"/>
      <c r="F18" s="605"/>
      <c r="G18" s="612"/>
      <c r="H18" s="610">
        <f>Adat!I85</f>
        <v>500</v>
      </c>
      <c r="I18" s="578"/>
      <c r="J18" s="605"/>
      <c r="K18" s="615"/>
    </row>
    <row r="19" spans="1:11" ht="25.5">
      <c r="A19" s="602" t="s">
        <v>895</v>
      </c>
      <c r="B19" s="608" t="s">
        <v>659</v>
      </c>
      <c r="C19" s="609"/>
      <c r="D19" s="610">
        <f>Adat!G55</f>
        <v>0</v>
      </c>
      <c r="F19" s="605">
        <f>IF(D20=0,0,(D19/D20)*100)</f>
        <v>0</v>
      </c>
      <c r="G19" s="606"/>
      <c r="H19" s="610">
        <f>Adat!I55</f>
        <v>170500</v>
      </c>
      <c r="J19" s="605">
        <f>IF(H20=0,0,(H19/H20)*100)</f>
        <v>7527.593818984547</v>
      </c>
      <c r="K19" s="613">
        <f>IF(F19=0,0,(J19/F19)*100)</f>
        <v>0</v>
      </c>
    </row>
    <row r="20" spans="1:11" ht="12.75">
      <c r="A20" s="602"/>
      <c r="B20" s="577" t="s">
        <v>680</v>
      </c>
      <c r="C20" s="139"/>
      <c r="D20" s="614">
        <f>Adat!G112</f>
        <v>0</v>
      </c>
      <c r="F20" s="605"/>
      <c r="G20" s="606"/>
      <c r="H20" s="614">
        <f>Adat!I112</f>
        <v>2265</v>
      </c>
      <c r="J20" s="605"/>
      <c r="K20" s="615"/>
    </row>
    <row r="21" spans="1:11" ht="25.5">
      <c r="A21" s="602" t="s">
        <v>896</v>
      </c>
      <c r="B21" s="608" t="s">
        <v>897</v>
      </c>
      <c r="C21" s="609"/>
      <c r="D21" s="610">
        <f>Adat!G55-Adat!G56</f>
        <v>0</v>
      </c>
      <c r="E21" s="572"/>
      <c r="F21" s="605">
        <f>IF(D22=0,0,(D21/D22)*100)</f>
        <v>0</v>
      </c>
      <c r="G21" s="611"/>
      <c r="H21" s="610">
        <f>Adat!I55-Adat!I56</f>
        <v>170500</v>
      </c>
      <c r="I21" s="572"/>
      <c r="J21" s="605">
        <f>IF(H22=0,0,(H21/H22)*100)</f>
        <v>7527.593818984547</v>
      </c>
      <c r="K21" s="613">
        <f>IF(F21=0,0,(J21/F21)*100)</f>
        <v>0</v>
      </c>
    </row>
    <row r="22" spans="1:11" ht="12.75">
      <c r="A22" s="602"/>
      <c r="B22" s="577" t="s">
        <v>680</v>
      </c>
      <c r="C22" s="603"/>
      <c r="D22" s="604">
        <f>Adat!G112</f>
        <v>0</v>
      </c>
      <c r="E22" s="578"/>
      <c r="F22" s="605"/>
      <c r="G22" s="612"/>
      <c r="H22" s="604">
        <f>Adat!I112</f>
        <v>2265</v>
      </c>
      <c r="I22" s="578"/>
      <c r="J22" s="605"/>
      <c r="K22" s="615"/>
    </row>
    <row r="23" spans="1:11" ht="12.75">
      <c r="A23" s="602" t="s">
        <v>848</v>
      </c>
      <c r="B23" s="608" t="s">
        <v>898</v>
      </c>
      <c r="C23" s="609"/>
      <c r="D23" s="610">
        <f>Adat!G74+Adat!G69</f>
        <v>0</v>
      </c>
      <c r="F23" s="605">
        <f>IF(D24=0,0,(D23/D24)*100)</f>
        <v>0</v>
      </c>
      <c r="G23" s="606"/>
      <c r="H23" s="610">
        <f>Adat!I74+Adat!I69</f>
        <v>500</v>
      </c>
      <c r="J23" s="605">
        <f>IF(H24=0,0,(H23/H24)*100)</f>
        <v>22.075055187637968</v>
      </c>
      <c r="K23" s="613">
        <f>IF(F23=0,0,(J23/F23)*100)</f>
        <v>0</v>
      </c>
    </row>
    <row r="24" spans="1:11" ht="12.75">
      <c r="A24" s="602"/>
      <c r="B24" s="577" t="s">
        <v>680</v>
      </c>
      <c r="C24" s="139"/>
      <c r="D24" s="614">
        <f>Adat!G112</f>
        <v>0</v>
      </c>
      <c r="F24" s="605"/>
      <c r="G24" s="606"/>
      <c r="H24" s="614">
        <f>Adat!I112</f>
        <v>2265</v>
      </c>
      <c r="J24" s="605"/>
      <c r="K24" s="615"/>
    </row>
    <row r="25" spans="1:11" ht="12.75">
      <c r="A25" s="602" t="s">
        <v>849</v>
      </c>
      <c r="B25" s="608" t="s">
        <v>663</v>
      </c>
      <c r="C25" s="609"/>
      <c r="D25" s="610">
        <f>Adat!G74</f>
        <v>0</v>
      </c>
      <c r="E25" s="572"/>
      <c r="F25" s="605">
        <f>IF(D26=0,0,(D25/D26)*100)</f>
        <v>0</v>
      </c>
      <c r="G25" s="611"/>
      <c r="H25" s="610">
        <f>Adat!I74</f>
        <v>500</v>
      </c>
      <c r="I25" s="572"/>
      <c r="J25" s="605">
        <f>IF(H26=0,0,(H25/H26)*100)</f>
        <v>22.075055187637968</v>
      </c>
      <c r="K25" s="613">
        <f>IF(F25=0,0,(J25/F25)*100)</f>
        <v>0</v>
      </c>
    </row>
    <row r="26" spans="1:11" ht="12.75">
      <c r="A26" s="602"/>
      <c r="B26" s="139" t="s">
        <v>680</v>
      </c>
      <c r="C26" s="603"/>
      <c r="D26" s="604">
        <f>Adat!G112</f>
        <v>0</v>
      </c>
      <c r="E26" s="578"/>
      <c r="F26" s="605"/>
      <c r="G26" s="612"/>
      <c r="H26" s="604">
        <f>Adat!I112</f>
        <v>2265</v>
      </c>
      <c r="I26" s="578"/>
      <c r="J26" s="605"/>
      <c r="K26" s="615"/>
    </row>
    <row r="27" spans="1:11" ht="12.75">
      <c r="A27" s="570" t="s">
        <v>899</v>
      </c>
      <c r="B27" s="571" t="s">
        <v>869</v>
      </c>
      <c r="C27" s="608"/>
      <c r="D27" s="610">
        <f>Adat!G178</f>
        <v>0</v>
      </c>
      <c r="F27" s="605">
        <f>IF(D28=0,0,(D27/D28)*100)</f>
        <v>0</v>
      </c>
      <c r="G27" s="606"/>
      <c r="H27" s="610">
        <f>Adat!I178</f>
        <v>0</v>
      </c>
      <c r="J27" s="605">
        <f>IF(H28=0,0,(H27/H28)*100)</f>
        <v>0</v>
      </c>
      <c r="K27" s="613">
        <f>IF(F27=0,0,(J27/F27)*100)</f>
        <v>0</v>
      </c>
    </row>
    <row r="28" spans="1:11" ht="12.75">
      <c r="A28" s="570"/>
      <c r="B28" s="577" t="s">
        <v>668</v>
      </c>
      <c r="C28" s="139"/>
      <c r="D28" s="610">
        <f>Adat!G85</f>
        <v>0</v>
      </c>
      <c r="F28" s="605"/>
      <c r="G28" s="606"/>
      <c r="H28" s="610">
        <f>Adat!I85</f>
        <v>500</v>
      </c>
      <c r="J28" s="605"/>
      <c r="K28" s="615"/>
    </row>
    <row r="29" spans="1:11" ht="25.5">
      <c r="A29" s="570" t="s">
        <v>874</v>
      </c>
      <c r="B29" s="608" t="s">
        <v>875</v>
      </c>
      <c r="C29" s="609"/>
      <c r="D29" s="610">
        <f>Adat!G153</f>
        <v>0</v>
      </c>
      <c r="E29" s="572"/>
      <c r="F29" s="605">
        <f>IF(D30=0,0,(D29/D30)*100)</f>
        <v>0</v>
      </c>
      <c r="G29" s="611"/>
      <c r="H29" s="610">
        <f>Adat!I153</f>
        <v>0</v>
      </c>
      <c r="I29" s="572"/>
      <c r="J29" s="605">
        <f>IF(H30=0,0,(H29/H30)*100)</f>
        <v>0</v>
      </c>
      <c r="K29" s="613">
        <f>IF(F29=0,0,(J29/F29)*100)</f>
        <v>0</v>
      </c>
    </row>
    <row r="30" spans="1:11" ht="12.75">
      <c r="A30" s="570"/>
      <c r="B30" s="139" t="s">
        <v>791</v>
      </c>
      <c r="C30" s="603"/>
      <c r="D30" s="610">
        <f>Adat!G134</f>
        <v>0</v>
      </c>
      <c r="E30" s="578"/>
      <c r="F30" s="605"/>
      <c r="G30" s="612"/>
      <c r="H30" s="610">
        <f>Adat!I134</f>
        <v>0</v>
      </c>
      <c r="I30" s="578"/>
      <c r="J30" s="605"/>
      <c r="K30" s="615"/>
    </row>
    <row r="31" spans="1:11" ht="25.5">
      <c r="A31" s="570" t="s">
        <v>876</v>
      </c>
      <c r="B31" s="571" t="s">
        <v>875</v>
      </c>
      <c r="C31" s="608"/>
      <c r="D31" s="610">
        <f>Adat!G153</f>
        <v>0</v>
      </c>
      <c r="F31" s="605">
        <f>IF(D32=0,0,(D31/D32)*100)</f>
        <v>0</v>
      </c>
      <c r="G31" s="606"/>
      <c r="H31" s="610">
        <f>Adat!I153</f>
        <v>0</v>
      </c>
      <c r="J31" s="605">
        <f>IF(H32=0,0,(H31/H32)*100)</f>
        <v>0</v>
      </c>
      <c r="K31" s="613">
        <f>IF(F31=0,0,(J31/F31)*100)</f>
        <v>0</v>
      </c>
    </row>
    <row r="32" spans="1:11" ht="12.75">
      <c r="A32" s="570"/>
      <c r="B32" s="577" t="s">
        <v>668</v>
      </c>
      <c r="C32" s="139"/>
      <c r="D32" s="610">
        <f>Adat!G85</f>
        <v>0</v>
      </c>
      <c r="F32" s="605"/>
      <c r="G32" s="606"/>
      <c r="H32" s="610">
        <f>Adat!I85</f>
        <v>500</v>
      </c>
      <c r="J32" s="605"/>
      <c r="K32" s="615"/>
    </row>
    <row r="33" spans="1:11" ht="25.5">
      <c r="A33" s="570" t="s">
        <v>877</v>
      </c>
      <c r="B33" s="571" t="s">
        <v>875</v>
      </c>
      <c r="C33" s="609"/>
      <c r="D33" s="610">
        <f>Adat!G153</f>
        <v>0</v>
      </c>
      <c r="E33" s="572"/>
      <c r="F33" s="605">
        <f>IF(D34=0,0,(D33/D34)*100)</f>
        <v>0</v>
      </c>
      <c r="G33" s="611"/>
      <c r="H33" s="610">
        <f>Adat!I153</f>
        <v>0</v>
      </c>
      <c r="I33" s="572"/>
      <c r="J33" s="605">
        <f>IF(H34=0,0,(H33/H34)*100)</f>
        <v>0</v>
      </c>
      <c r="K33" s="613">
        <f>IF(F33=0,0,(J33/F33)*100)</f>
        <v>0</v>
      </c>
    </row>
    <row r="34" spans="1:11" ht="12.75">
      <c r="A34" s="587"/>
      <c r="B34" s="588" t="s">
        <v>878</v>
      </c>
      <c r="C34" s="616"/>
      <c r="D34" s="617">
        <f>Adat!G81</f>
        <v>0</v>
      </c>
      <c r="E34" s="589"/>
      <c r="F34" s="618"/>
      <c r="G34" s="619"/>
      <c r="H34" s="617">
        <f>Adat!I81</f>
        <v>170500</v>
      </c>
      <c r="I34" s="589"/>
      <c r="J34" s="618"/>
      <c r="K34" s="620"/>
    </row>
  </sheetData>
  <sheetProtection/>
  <mergeCells count="5">
    <mergeCell ref="J2:K2"/>
    <mergeCell ref="C5:F5"/>
    <mergeCell ref="G5:J5"/>
    <mergeCell ref="C6:E6"/>
    <mergeCell ref="G6:I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showZeros="0" zoomScalePageLayoutView="0" workbookViewId="0" topLeftCell="A1">
      <selection activeCell="A16" sqref="A16"/>
    </sheetView>
  </sheetViews>
  <sheetFormatPr defaultColWidth="8.796875" defaultRowHeight="15"/>
  <cols>
    <col min="1" max="1" width="51.796875" style="0" customWidth="1"/>
  </cols>
  <sheetData>
    <row r="1" spans="1:3" ht="15.75">
      <c r="A1" s="84" t="s">
        <v>356</v>
      </c>
      <c r="B1" s="85" t="s">
        <v>60</v>
      </c>
      <c r="C1" s="85" t="s">
        <v>62</v>
      </c>
    </row>
    <row r="2" spans="1:3" ht="15">
      <c r="A2" s="24"/>
      <c r="B2" s="86"/>
      <c r="C2" s="86"/>
    </row>
    <row r="3" spans="1:3" ht="15.75">
      <c r="A3" s="24" t="s">
        <v>393</v>
      </c>
      <c r="B3" s="85" t="str">
        <f>IF(Adat!G81=Adat!G126,"OK","HIBA!!!")</f>
        <v>OK</v>
      </c>
      <c r="C3" s="85" t="str">
        <f>IF(Adat!I81=Adat!I126,"OK","HIBA!!!")</f>
        <v>OK</v>
      </c>
    </row>
    <row r="4" spans="1:3" ht="15.75">
      <c r="A4" s="24"/>
      <c r="B4" s="85"/>
      <c r="C4" s="85"/>
    </row>
    <row r="5" spans="1:3" ht="15.75">
      <c r="A5" s="24" t="s">
        <v>394</v>
      </c>
      <c r="B5" s="85" t="str">
        <f>IF(Adat!G93=Adat!G181,"OK","HIBA!!!")</f>
        <v>OK</v>
      </c>
      <c r="C5" s="85" t="str">
        <f>IF(Adat!I93=Adat!I181,"OK","HIBA!!!")</f>
        <v>OK</v>
      </c>
    </row>
    <row r="6" spans="1:3" ht="15.75">
      <c r="A6" s="24"/>
      <c r="B6" s="85"/>
      <c r="C6" s="85"/>
    </row>
    <row r="7" spans="1:3" ht="15.75">
      <c r="A7" s="24" t="s">
        <v>395</v>
      </c>
      <c r="B7" s="85" t="str">
        <f>IF(Adat!G181=Adat!G236,"OK","HIBA!!!")</f>
        <v>OK</v>
      </c>
      <c r="C7" s="85" t="str">
        <f>IF(Adat!I181=Adat!I236,"OK","HIBA!!!")</f>
        <v>OK</v>
      </c>
    </row>
    <row r="8" spans="1:3" ht="15.75">
      <c r="A8" s="24"/>
      <c r="B8" s="85"/>
      <c r="C8" s="85"/>
    </row>
    <row r="9" spans="1:3" ht="15.75">
      <c r="A9" s="24" t="s">
        <v>396</v>
      </c>
      <c r="B9" s="85"/>
      <c r="C9" s="85" t="str">
        <f>IF(Adat!I58+Adat!I59+Adat!I60-Adat!G58-Adat!G59-Adat!G60=Adat!I135,"OK","HIBA!!!")</f>
        <v>OK</v>
      </c>
    </row>
    <row r="11" spans="1:3" ht="15.75">
      <c r="A11" s="24" t="s">
        <v>397</v>
      </c>
      <c r="B11" s="24"/>
      <c r="C11" s="85" t="str">
        <f>Cash_Flow!H54</f>
        <v>OK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1"/>
  <sheetViews>
    <sheetView showZeros="0" zoomScalePageLayoutView="0" workbookViewId="0" topLeftCell="A1">
      <selection activeCell="A24" sqref="A24:IV25"/>
    </sheetView>
  </sheetViews>
  <sheetFormatPr defaultColWidth="8.796875" defaultRowHeight="15"/>
  <sheetData>
    <row r="1" spans="1:7" ht="15.75">
      <c r="A1" s="621" t="str">
        <f>Adat!$E$13</f>
        <v>Magyar Alkotóművészeti Közhasznú Nonprofit KFT</v>
      </c>
      <c r="B1" s="531"/>
      <c r="C1" s="622"/>
      <c r="D1" s="622"/>
      <c r="E1" s="622"/>
      <c r="F1" s="622"/>
      <c r="G1" s="622"/>
    </row>
    <row r="2" spans="1:7" ht="15.75">
      <c r="A2" s="621" t="str">
        <f>CONCATENATE("Üzleti év:   ",Adat!$E$17)</f>
        <v>Üzleti év:   2011</v>
      </c>
      <c r="B2" s="531"/>
      <c r="C2" s="622"/>
      <c r="D2" s="622"/>
      <c r="E2" s="622"/>
      <c r="F2" s="622"/>
      <c r="G2" s="622"/>
    </row>
    <row r="3" spans="1:6" ht="15.75">
      <c r="A3" s="622"/>
      <c r="B3" s="622"/>
      <c r="C3" s="622"/>
      <c r="D3" s="622"/>
      <c r="E3" s="622"/>
      <c r="F3" s="622" t="s">
        <v>900</v>
      </c>
    </row>
    <row r="4" spans="1:7" ht="15.75">
      <c r="A4" s="622"/>
      <c r="B4" s="622"/>
      <c r="C4" s="622"/>
      <c r="D4" s="623" t="s">
        <v>901</v>
      </c>
      <c r="E4" s="622"/>
      <c r="F4" s="622"/>
      <c r="G4" s="622"/>
    </row>
    <row r="5" spans="1:7" ht="15.75">
      <c r="A5" s="622"/>
      <c r="B5" s="622"/>
      <c r="C5" s="622"/>
      <c r="D5" s="622"/>
      <c r="E5" s="622"/>
      <c r="F5" s="622"/>
      <c r="G5" s="622"/>
    </row>
    <row r="6" spans="1:7" ht="15.75">
      <c r="A6" s="622"/>
      <c r="B6" s="622"/>
      <c r="C6" s="622"/>
      <c r="D6" s="622"/>
      <c r="E6" s="622"/>
      <c r="F6" s="622"/>
      <c r="G6" s="622"/>
    </row>
    <row r="7" spans="1:7" ht="15.75">
      <c r="A7" s="624" t="s">
        <v>621</v>
      </c>
      <c r="B7" s="625"/>
      <c r="C7" s="626" t="s">
        <v>902</v>
      </c>
      <c r="D7" s="846" t="s">
        <v>903</v>
      </c>
      <c r="E7" s="846"/>
      <c r="F7" s="847" t="s">
        <v>904</v>
      </c>
      <c r="G7" s="847"/>
    </row>
    <row r="8" spans="1:7" ht="15.75">
      <c r="A8" s="628"/>
      <c r="B8" s="629"/>
      <c r="C8" s="630" t="s">
        <v>852</v>
      </c>
      <c r="D8" s="631" t="s">
        <v>905</v>
      </c>
      <c r="E8" s="631" t="s">
        <v>906</v>
      </c>
      <c r="F8" s="631" t="s">
        <v>905</v>
      </c>
      <c r="G8" s="632" t="s">
        <v>906</v>
      </c>
    </row>
    <row r="9" spans="1:7" ht="15.75">
      <c r="A9" s="624" t="s">
        <v>907</v>
      </c>
      <c r="B9" s="625"/>
      <c r="C9" s="633">
        <f>Adat!I81</f>
        <v>170500</v>
      </c>
      <c r="D9" s="627">
        <v>1</v>
      </c>
      <c r="E9" s="626">
        <v>2</v>
      </c>
      <c r="F9" s="633">
        <f>C9*D9%</f>
        <v>1705</v>
      </c>
      <c r="G9" s="634">
        <f>C9*E9%</f>
        <v>3410</v>
      </c>
    </row>
    <row r="10" spans="1:7" ht="15.75">
      <c r="A10" s="635"/>
      <c r="B10" s="636"/>
      <c r="C10" s="637"/>
      <c r="D10" s="638"/>
      <c r="E10" s="639"/>
      <c r="F10" s="640"/>
      <c r="G10" s="641"/>
    </row>
    <row r="11" spans="1:7" ht="15.75">
      <c r="A11" s="635" t="s">
        <v>908</v>
      </c>
      <c r="B11" s="636"/>
      <c r="C11" s="642">
        <f>Adat!I134</f>
        <v>0</v>
      </c>
      <c r="D11" s="631">
        <v>0.5</v>
      </c>
      <c r="E11" s="630">
        <v>1</v>
      </c>
      <c r="F11" s="640">
        <f>C11*D11%</f>
        <v>0</v>
      </c>
      <c r="G11" s="641">
        <f>C11*E11%</f>
        <v>0</v>
      </c>
    </row>
    <row r="12" spans="1:7" ht="15.75">
      <c r="A12" s="635"/>
      <c r="B12" s="636"/>
      <c r="C12" s="643"/>
      <c r="D12" s="31"/>
      <c r="E12" s="644"/>
      <c r="F12" s="640"/>
      <c r="G12" s="641"/>
    </row>
    <row r="13" spans="1:7" ht="15.75">
      <c r="A13" s="628" t="s">
        <v>909</v>
      </c>
      <c r="B13" s="629"/>
      <c r="C13" s="645"/>
      <c r="D13" s="646"/>
      <c r="E13" s="647"/>
      <c r="F13" s="642">
        <f>(F9+F11)/2</f>
        <v>852.5</v>
      </c>
      <c r="G13" s="648">
        <f>(G9+G11)/2</f>
        <v>1705</v>
      </c>
    </row>
    <row r="14" spans="3:7" ht="15">
      <c r="C14" s="649"/>
      <c r="D14" s="650"/>
      <c r="E14" s="650"/>
      <c r="F14" s="650"/>
      <c r="G14" s="651"/>
    </row>
    <row r="15" spans="3:9" ht="15.75">
      <c r="C15" s="643" t="s">
        <v>910</v>
      </c>
      <c r="D15" s="31"/>
      <c r="E15" s="31"/>
      <c r="F15" s="31"/>
      <c r="G15" s="652">
        <v>2419</v>
      </c>
      <c r="H15" s="653">
        <f>(Adat!G126*D9%+Adat!G126*E9%+Adat!G132*D11%+Adat!G132*E11%)/4</f>
        <v>0</v>
      </c>
      <c r="I15" s="653"/>
    </row>
    <row r="16" spans="3:9" ht="15">
      <c r="C16" s="643"/>
      <c r="D16" s="31"/>
      <c r="E16" s="31"/>
      <c r="F16" s="31"/>
      <c r="G16" s="654"/>
      <c r="H16" s="62"/>
      <c r="I16" s="62"/>
    </row>
    <row r="17" spans="3:9" ht="15.75">
      <c r="C17" s="643" t="s">
        <v>911</v>
      </c>
      <c r="D17" s="31"/>
      <c r="E17" s="31"/>
      <c r="F17" s="31"/>
      <c r="G17" s="655">
        <v>3109</v>
      </c>
      <c r="H17" s="62">
        <f>(F13+G13)/2</f>
        <v>1278.75</v>
      </c>
      <c r="I17" s="62"/>
    </row>
    <row r="18" spans="3:9" ht="15">
      <c r="C18" s="643"/>
      <c r="D18" s="31"/>
      <c r="E18" s="31"/>
      <c r="F18" s="31"/>
      <c r="G18" s="654"/>
      <c r="H18" s="62"/>
      <c r="I18" s="62"/>
    </row>
    <row r="19" spans="3:9" ht="15.75">
      <c r="C19" s="643" t="s">
        <v>912</v>
      </c>
      <c r="D19" s="31"/>
      <c r="E19" s="31"/>
      <c r="F19" s="31"/>
      <c r="G19" s="655">
        <v>2332</v>
      </c>
      <c r="H19" s="62">
        <f>H17*0.75</f>
        <v>959.0625</v>
      </c>
      <c r="I19" s="62"/>
    </row>
    <row r="20" spans="3:9" ht="15">
      <c r="C20" s="643"/>
      <c r="D20" s="31"/>
      <c r="E20" s="31"/>
      <c r="F20" s="31"/>
      <c r="G20" s="654"/>
      <c r="H20" s="62"/>
      <c r="I20" s="62"/>
    </row>
    <row r="21" spans="3:9" ht="15.75">
      <c r="C21" s="645" t="s">
        <v>913</v>
      </c>
      <c r="D21" s="646"/>
      <c r="E21" s="646"/>
      <c r="F21" s="646"/>
      <c r="G21" s="656">
        <v>777</v>
      </c>
      <c r="H21" s="62">
        <f>H19/3</f>
        <v>319.6875</v>
      </c>
      <c r="I21" s="62"/>
    </row>
  </sheetData>
  <sheetProtection/>
  <mergeCells count="2">
    <mergeCell ref="D7:E7"/>
    <mergeCell ref="F7:G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1"/>
  <sheetViews>
    <sheetView showZeros="0" zoomScale="85" zoomScaleNormal="85" zoomScalePageLayoutView="0" workbookViewId="0" topLeftCell="A100">
      <selection activeCell="H24" sqref="H24:H25"/>
    </sheetView>
  </sheetViews>
  <sheetFormatPr defaultColWidth="8.796875" defaultRowHeight="15"/>
  <cols>
    <col min="1" max="1" width="3" style="0" customWidth="1"/>
    <col min="5" max="5" width="12.19921875" style="0" customWidth="1"/>
    <col min="6" max="6" width="7.69921875" style="0" customWidth="1"/>
    <col min="7" max="7" width="8.296875" style="0" customWidth="1"/>
    <col min="8" max="8" width="7.3984375" style="0" customWidth="1"/>
    <col min="9" max="9" width="8.296875" style="0" customWidth="1"/>
    <col min="10" max="10" width="10" style="0" customWidth="1"/>
  </cols>
  <sheetData>
    <row r="1" spans="1:8" ht="15">
      <c r="A1" s="1"/>
      <c r="B1" s="1"/>
      <c r="C1" s="1"/>
      <c r="D1" s="1"/>
      <c r="E1" s="1"/>
      <c r="F1" s="2" t="s">
        <v>39</v>
      </c>
      <c r="H1" s="2"/>
    </row>
    <row r="2" spans="1:8" ht="15">
      <c r="A2" s="1"/>
      <c r="B2" s="1"/>
      <c r="C2" s="1"/>
      <c r="D2" s="1"/>
      <c r="E2" s="1"/>
      <c r="F2" s="2" t="s">
        <v>40</v>
      </c>
      <c r="H2" s="2"/>
    </row>
    <row r="3" spans="1:8" ht="15">
      <c r="A3" s="1"/>
      <c r="B3" s="1"/>
      <c r="C3" s="1"/>
      <c r="D3" s="1"/>
      <c r="E3" s="1"/>
      <c r="F3" s="2" t="s">
        <v>41</v>
      </c>
      <c r="H3" s="2"/>
    </row>
    <row r="4" spans="1:8" ht="15">
      <c r="A4" s="1"/>
      <c r="B4" s="1"/>
      <c r="C4" s="1"/>
      <c r="D4" s="1"/>
      <c r="E4" s="1"/>
      <c r="F4" s="3" t="s">
        <v>42</v>
      </c>
      <c r="H4" s="3"/>
    </row>
    <row r="8" ht="15">
      <c r="A8" t="s">
        <v>43</v>
      </c>
    </row>
    <row r="9" spans="1:5" ht="15">
      <c r="A9" s="4" t="s">
        <v>44</v>
      </c>
      <c r="B9" s="4"/>
      <c r="C9" s="4"/>
      <c r="D9" s="4"/>
      <c r="E9" s="4"/>
    </row>
    <row r="11" spans="1:8" ht="15.75">
      <c r="A11" s="5" t="s">
        <v>45</v>
      </c>
      <c r="B11" s="5"/>
      <c r="C11" s="5"/>
      <c r="D11" s="5"/>
      <c r="E11" s="6" t="s">
        <v>1</v>
      </c>
      <c r="F11" s="6"/>
      <c r="H11" s="6"/>
    </row>
    <row r="12" spans="1:8" ht="15.75">
      <c r="A12" s="5" t="s">
        <v>46</v>
      </c>
      <c r="B12" s="5"/>
      <c r="C12" s="5"/>
      <c r="D12" s="5"/>
      <c r="E12" s="6" t="s">
        <v>0</v>
      </c>
      <c r="F12" s="6"/>
      <c r="H12" s="6"/>
    </row>
    <row r="13" spans="1:8" ht="15.75">
      <c r="A13" s="5" t="s">
        <v>47</v>
      </c>
      <c r="B13" s="5"/>
      <c r="C13" s="5"/>
      <c r="D13" s="5"/>
      <c r="E13" s="6" t="s">
        <v>5</v>
      </c>
      <c r="F13" s="6"/>
      <c r="H13" s="6"/>
    </row>
    <row r="14" spans="1:8" ht="15.75">
      <c r="A14" s="5" t="s">
        <v>48</v>
      </c>
      <c r="B14" s="5"/>
      <c r="C14" s="5"/>
      <c r="D14" s="5"/>
      <c r="E14" s="6" t="s">
        <v>4</v>
      </c>
      <c r="F14" s="6"/>
      <c r="H14" s="6"/>
    </row>
    <row r="15" spans="1:8" ht="15">
      <c r="A15" s="5" t="s">
        <v>49</v>
      </c>
      <c r="B15" s="5"/>
      <c r="C15" s="5"/>
      <c r="D15" s="5"/>
      <c r="E15" s="7"/>
      <c r="F15" s="7"/>
      <c r="H15" s="7"/>
    </row>
    <row r="16" spans="1:8" ht="15.75">
      <c r="A16" s="5" t="s">
        <v>50</v>
      </c>
      <c r="B16" s="5"/>
      <c r="C16" s="5"/>
      <c r="D16" s="5"/>
      <c r="E16" s="6" t="s">
        <v>6</v>
      </c>
      <c r="F16" s="6"/>
      <c r="H16" s="7"/>
    </row>
    <row r="17" spans="1:8" ht="15">
      <c r="A17" s="5" t="s">
        <v>51</v>
      </c>
      <c r="B17" s="5"/>
      <c r="C17" s="5"/>
      <c r="D17" s="5"/>
      <c r="E17" s="7">
        <v>2011</v>
      </c>
      <c r="F17" s="7"/>
      <c r="H17" s="7"/>
    </row>
    <row r="18" spans="1:8" ht="15">
      <c r="A18" s="5" t="s">
        <v>52</v>
      </c>
      <c r="B18" s="5"/>
      <c r="C18" s="5"/>
      <c r="D18" s="5"/>
      <c r="E18" s="8" t="s">
        <v>920</v>
      </c>
      <c r="F18" s="8"/>
      <c r="H18" s="8"/>
    </row>
    <row r="19" spans="2:6" ht="15">
      <c r="B19" s="5" t="s">
        <v>53</v>
      </c>
      <c r="C19" s="5"/>
      <c r="D19" s="5"/>
      <c r="E19" s="5"/>
      <c r="F19" s="5"/>
    </row>
    <row r="21" spans="1:5" ht="15">
      <c r="A21" s="5" t="s">
        <v>54</v>
      </c>
      <c r="B21" s="5"/>
      <c r="C21" s="5"/>
      <c r="D21" s="5"/>
      <c r="E21" s="4">
        <v>0</v>
      </c>
    </row>
    <row r="22" spans="1:5" ht="15">
      <c r="A22" s="5" t="s">
        <v>55</v>
      </c>
      <c r="B22" s="5"/>
      <c r="C22" s="5"/>
      <c r="D22" s="5"/>
      <c r="E22" s="5"/>
    </row>
    <row r="23" spans="1:6" ht="15">
      <c r="A23" s="5" t="s">
        <v>56</v>
      </c>
      <c r="B23" s="5"/>
      <c r="C23" s="5"/>
      <c r="D23" s="5"/>
      <c r="E23" s="5"/>
      <c r="F23" s="5"/>
    </row>
    <row r="24" spans="1:6" ht="15">
      <c r="A24" s="5"/>
      <c r="B24" s="5"/>
      <c r="C24" s="5"/>
      <c r="D24" s="5"/>
      <c r="E24" s="5"/>
      <c r="F24" s="5"/>
    </row>
    <row r="25" spans="1:6" ht="15.75">
      <c r="A25" s="9" t="s">
        <v>57</v>
      </c>
      <c r="B25" s="9"/>
      <c r="C25" s="9"/>
      <c r="D25" s="10" t="s">
        <v>58</v>
      </c>
      <c r="E25" s="5"/>
      <c r="F25" s="5"/>
    </row>
    <row r="26" spans="4:6" ht="15">
      <c r="D26" s="5"/>
      <c r="E26" s="5"/>
      <c r="F26" s="5"/>
    </row>
    <row r="27" spans="1:2" ht="15.75">
      <c r="A27" s="11" t="s">
        <v>59</v>
      </c>
      <c r="B27" s="11"/>
    </row>
    <row r="28" spans="7:9" ht="22.5">
      <c r="G28" s="12" t="s">
        <v>60</v>
      </c>
      <c r="H28" s="13" t="s">
        <v>61</v>
      </c>
      <c r="I28" s="12" t="s">
        <v>62</v>
      </c>
    </row>
    <row r="29" spans="1:9" ht="15">
      <c r="A29" s="9"/>
      <c r="B29" s="9"/>
      <c r="C29" s="9"/>
      <c r="G29" s="14"/>
      <c r="H29" s="15"/>
      <c r="I29" s="14"/>
    </row>
    <row r="30" spans="1:9" ht="15.75">
      <c r="A30" s="16" t="s">
        <v>63</v>
      </c>
      <c r="B30" s="17" t="s">
        <v>64</v>
      </c>
      <c r="C30" s="17"/>
      <c r="D30" s="17"/>
      <c r="E30" s="17"/>
      <c r="F30" s="18"/>
      <c r="G30" s="19">
        <f>G31+G39+G47</f>
        <v>0</v>
      </c>
      <c r="H30" s="19">
        <f>H31+H39+H47</f>
        <v>0</v>
      </c>
      <c r="I30" s="19">
        <f>I31+I39+I47</f>
        <v>0</v>
      </c>
    </row>
    <row r="31" spans="1:9" ht="15">
      <c r="A31" s="20" t="s">
        <v>65</v>
      </c>
      <c r="B31" s="21" t="s">
        <v>66</v>
      </c>
      <c r="C31" s="21"/>
      <c r="D31" s="21"/>
      <c r="E31" s="21"/>
      <c r="F31" s="21"/>
      <c r="G31" s="19">
        <f>SUM(G32:G38)</f>
        <v>0</v>
      </c>
      <c r="H31" s="19">
        <f>SUM(H32:H38)</f>
        <v>0</v>
      </c>
      <c r="I31" s="19">
        <f>SUM(I32:I38)</f>
        <v>0</v>
      </c>
    </row>
    <row r="32" spans="1:9" ht="15">
      <c r="A32" s="20" t="s">
        <v>67</v>
      </c>
      <c r="B32" s="22" t="s">
        <v>68</v>
      </c>
      <c r="C32" s="21"/>
      <c r="D32" s="21"/>
      <c r="E32" s="21"/>
      <c r="F32" s="21"/>
      <c r="G32" s="23"/>
      <c r="H32" s="23"/>
      <c r="I32" s="23"/>
    </row>
    <row r="33" spans="1:9" ht="15">
      <c r="A33" s="20" t="s">
        <v>69</v>
      </c>
      <c r="B33" s="22" t="s">
        <v>70</v>
      </c>
      <c r="C33" s="21"/>
      <c r="D33" s="21"/>
      <c r="E33" s="21"/>
      <c r="F33" s="21"/>
      <c r="G33" s="23"/>
      <c r="H33" s="23"/>
      <c r="I33" s="23"/>
    </row>
    <row r="34" spans="1:9" ht="15">
      <c r="A34" s="20" t="s">
        <v>71</v>
      </c>
      <c r="B34" s="21" t="s">
        <v>72</v>
      </c>
      <c r="C34" s="21"/>
      <c r="D34" s="21"/>
      <c r="E34" s="21"/>
      <c r="F34" s="21"/>
      <c r="G34" s="23"/>
      <c r="H34" s="23"/>
      <c r="I34" s="23"/>
    </row>
    <row r="35" spans="1:9" ht="15">
      <c r="A35" s="20" t="s">
        <v>73</v>
      </c>
      <c r="B35" s="24" t="s">
        <v>74</v>
      </c>
      <c r="C35" s="24"/>
      <c r="D35" s="24"/>
      <c r="E35" s="24"/>
      <c r="F35" s="24"/>
      <c r="G35" s="23"/>
      <c r="H35" s="23"/>
      <c r="I35" s="23"/>
    </row>
    <row r="36" spans="1:9" ht="15">
      <c r="A36" s="20" t="s">
        <v>75</v>
      </c>
      <c r="B36" s="24" t="s">
        <v>76</v>
      </c>
      <c r="C36" s="24"/>
      <c r="D36" s="24"/>
      <c r="E36" s="24"/>
      <c r="F36" s="24"/>
      <c r="G36" s="23"/>
      <c r="H36" s="23"/>
      <c r="I36" s="23"/>
    </row>
    <row r="37" spans="1:9" ht="15">
      <c r="A37" s="20" t="s">
        <v>77</v>
      </c>
      <c r="B37" s="24" t="s">
        <v>78</v>
      </c>
      <c r="C37" s="24"/>
      <c r="D37" s="24"/>
      <c r="E37" s="24"/>
      <c r="F37" s="24"/>
      <c r="G37" s="23"/>
      <c r="H37" s="23"/>
      <c r="I37" s="23"/>
    </row>
    <row r="38" spans="1:9" ht="15">
      <c r="A38" s="20" t="s">
        <v>79</v>
      </c>
      <c r="B38" s="21" t="s">
        <v>80</v>
      </c>
      <c r="C38" s="21"/>
      <c r="D38" s="21"/>
      <c r="E38" s="21"/>
      <c r="F38" s="21"/>
      <c r="G38" s="23"/>
      <c r="H38" s="23"/>
      <c r="I38" s="23"/>
    </row>
    <row r="39" spans="1:9" ht="15">
      <c r="A39" s="20" t="s">
        <v>81</v>
      </c>
      <c r="B39" s="21" t="s">
        <v>82</v>
      </c>
      <c r="C39" s="21"/>
      <c r="D39" s="21"/>
      <c r="E39" s="21"/>
      <c r="F39" s="21"/>
      <c r="G39" s="19">
        <v>0</v>
      </c>
      <c r="H39" s="19">
        <f>SUM(H40:H46)</f>
        <v>0</v>
      </c>
      <c r="I39" s="19">
        <f>SUM(I40:I46)</f>
        <v>0</v>
      </c>
    </row>
    <row r="40" spans="1:9" ht="15">
      <c r="A40" s="20" t="s">
        <v>83</v>
      </c>
      <c r="B40" s="21" t="s">
        <v>84</v>
      </c>
      <c r="C40" s="21"/>
      <c r="D40" s="21"/>
      <c r="E40" s="21"/>
      <c r="F40" s="21"/>
      <c r="G40" s="23"/>
      <c r="H40" s="23"/>
      <c r="I40" s="23"/>
    </row>
    <row r="41" spans="1:9" ht="15">
      <c r="A41" s="20" t="s">
        <v>85</v>
      </c>
      <c r="B41" s="21" t="s">
        <v>86</v>
      </c>
      <c r="C41" s="21"/>
      <c r="D41" s="21"/>
      <c r="E41" s="21"/>
      <c r="F41" s="21"/>
      <c r="G41" s="23"/>
      <c r="H41" s="23"/>
      <c r="I41" s="23"/>
    </row>
    <row r="42" spans="1:9" ht="15">
      <c r="A42" s="20" t="s">
        <v>87</v>
      </c>
      <c r="B42" s="21" t="s">
        <v>88</v>
      </c>
      <c r="C42" s="21"/>
      <c r="D42" s="21"/>
      <c r="E42" s="21"/>
      <c r="F42" s="21"/>
      <c r="G42" s="23">
        <v>0</v>
      </c>
      <c r="H42" s="23"/>
      <c r="I42" s="23">
        <v>0</v>
      </c>
    </row>
    <row r="43" spans="1:9" ht="15">
      <c r="A43" s="20" t="s">
        <v>89</v>
      </c>
      <c r="B43" s="21" t="s">
        <v>90</v>
      </c>
      <c r="C43" s="21"/>
      <c r="D43" s="21"/>
      <c r="E43" s="21"/>
      <c r="F43" s="21"/>
      <c r="G43" s="23"/>
      <c r="H43" s="23"/>
      <c r="I43" s="23"/>
    </row>
    <row r="44" spans="1:9" ht="15">
      <c r="A44" s="20" t="s">
        <v>91</v>
      </c>
      <c r="B44" s="21" t="s">
        <v>92</v>
      </c>
      <c r="C44" s="21"/>
      <c r="D44" s="21"/>
      <c r="E44" s="21"/>
      <c r="F44" s="21"/>
      <c r="G44" s="23"/>
      <c r="H44" s="23"/>
      <c r="I44" s="23"/>
    </row>
    <row r="45" spans="1:9" ht="15">
      <c r="A45" s="20" t="s">
        <v>93</v>
      </c>
      <c r="B45" s="21" t="s">
        <v>94</v>
      </c>
      <c r="C45" s="21"/>
      <c r="D45" s="21"/>
      <c r="E45" s="21"/>
      <c r="F45" s="21"/>
      <c r="G45" s="23"/>
      <c r="H45" s="23"/>
      <c r="I45" s="23"/>
    </row>
    <row r="46" spans="1:9" ht="15">
      <c r="A46" s="20" t="s">
        <v>95</v>
      </c>
      <c r="B46" s="21" t="s">
        <v>96</v>
      </c>
      <c r="C46" s="21"/>
      <c r="D46" s="21"/>
      <c r="E46" s="21"/>
      <c r="F46" s="21"/>
      <c r="G46" s="23"/>
      <c r="H46" s="23"/>
      <c r="I46" s="23"/>
    </row>
    <row r="47" spans="1:9" ht="15">
      <c r="A47" s="20" t="s">
        <v>97</v>
      </c>
      <c r="B47" s="21" t="s">
        <v>98</v>
      </c>
      <c r="C47" s="21"/>
      <c r="D47" s="21"/>
      <c r="E47" s="21"/>
      <c r="F47" s="21"/>
      <c r="G47" s="19">
        <f>SUM(G48:G54)</f>
        <v>0</v>
      </c>
      <c r="H47" s="19">
        <f>SUM(H48:H54)</f>
        <v>0</v>
      </c>
      <c r="I47" s="19">
        <f>SUM(I48:I54)</f>
        <v>0</v>
      </c>
    </row>
    <row r="48" spans="1:9" ht="15">
      <c r="A48" s="20">
        <v>19</v>
      </c>
      <c r="B48" s="21" t="s">
        <v>99</v>
      </c>
      <c r="C48" s="21"/>
      <c r="D48" s="21"/>
      <c r="E48" s="21"/>
      <c r="F48" s="21"/>
      <c r="G48" s="23"/>
      <c r="H48" s="23"/>
      <c r="I48" s="23"/>
    </row>
    <row r="49" spans="1:9" ht="15">
      <c r="A49" s="20">
        <v>20</v>
      </c>
      <c r="B49" s="21" t="s">
        <v>100</v>
      </c>
      <c r="C49" s="21"/>
      <c r="D49" s="21"/>
      <c r="E49" s="21"/>
      <c r="F49" s="21"/>
      <c r="G49" s="23"/>
      <c r="H49" s="23"/>
      <c r="I49" s="23"/>
    </row>
    <row r="50" spans="1:9" ht="15">
      <c r="A50" s="20">
        <v>21</v>
      </c>
      <c r="B50" s="21" t="s">
        <v>101</v>
      </c>
      <c r="C50" s="21"/>
      <c r="D50" s="21"/>
      <c r="E50" s="21"/>
      <c r="F50" s="21"/>
      <c r="G50" s="23"/>
      <c r="H50" s="23"/>
      <c r="I50" s="23"/>
    </row>
    <row r="51" spans="1:9" ht="15">
      <c r="A51" s="20" t="s">
        <v>102</v>
      </c>
      <c r="B51" s="22" t="s">
        <v>103</v>
      </c>
      <c r="C51" s="21"/>
      <c r="D51" s="21"/>
      <c r="E51" s="21"/>
      <c r="F51" s="21"/>
      <c r="G51" s="23"/>
      <c r="H51" s="23"/>
      <c r="I51" s="23"/>
    </row>
    <row r="52" spans="1:9" ht="15">
      <c r="A52" s="20" t="s">
        <v>104</v>
      </c>
      <c r="B52" s="21" t="s">
        <v>105</v>
      </c>
      <c r="C52" s="21"/>
      <c r="D52" s="21"/>
      <c r="E52" s="21"/>
      <c r="F52" s="21"/>
      <c r="G52" s="23"/>
      <c r="H52" s="23"/>
      <c r="I52" s="23"/>
    </row>
    <row r="53" spans="1:9" ht="15">
      <c r="A53" s="20" t="s">
        <v>106</v>
      </c>
      <c r="B53" s="21" t="s">
        <v>107</v>
      </c>
      <c r="C53" s="21"/>
      <c r="D53" s="21"/>
      <c r="E53" s="21"/>
      <c r="F53" s="21"/>
      <c r="G53" s="23"/>
      <c r="H53" s="23"/>
      <c r="I53" s="23"/>
    </row>
    <row r="54" spans="1:9" ht="15">
      <c r="A54" s="20" t="s">
        <v>108</v>
      </c>
      <c r="B54" s="21" t="s">
        <v>109</v>
      </c>
      <c r="C54" s="21"/>
      <c r="D54" s="21"/>
      <c r="E54" s="21"/>
      <c r="F54" s="21"/>
      <c r="G54" s="23"/>
      <c r="H54" s="23"/>
      <c r="I54" s="23"/>
    </row>
    <row r="55" spans="1:10" ht="15.75">
      <c r="A55" s="20" t="s">
        <v>110</v>
      </c>
      <c r="B55" s="25" t="s">
        <v>111</v>
      </c>
      <c r="C55" s="25"/>
      <c r="D55" s="25"/>
      <c r="E55" s="25"/>
      <c r="F55" s="25"/>
      <c r="G55" s="19">
        <v>0</v>
      </c>
      <c r="H55" s="19">
        <f>H56+H63+H69+H74</f>
        <v>0</v>
      </c>
      <c r="I55" s="19">
        <f>I56+I63+I69+I74</f>
        <v>170500</v>
      </c>
      <c r="J55" s="26" t="s">
        <v>112</v>
      </c>
    </row>
    <row r="56" spans="1:10" ht="15">
      <c r="A56" s="20" t="s">
        <v>113</v>
      </c>
      <c r="B56" s="21" t="s">
        <v>114</v>
      </c>
      <c r="C56" s="21"/>
      <c r="D56" s="21"/>
      <c r="E56" s="21"/>
      <c r="F56" s="21"/>
      <c r="G56" s="19">
        <v>0</v>
      </c>
      <c r="H56" s="19">
        <f>SUM(H57:H62)</f>
        <v>0</v>
      </c>
      <c r="I56" s="19">
        <f>SUM(I57:I62)</f>
        <v>0</v>
      </c>
      <c r="J56" s="27"/>
    </row>
    <row r="57" spans="1:9" ht="15">
      <c r="A57" s="20" t="s">
        <v>115</v>
      </c>
      <c r="B57" s="21" t="s">
        <v>116</v>
      </c>
      <c r="C57" s="21"/>
      <c r="D57" s="21"/>
      <c r="E57" s="21"/>
      <c r="F57" s="21"/>
      <c r="G57" s="23">
        <v>0</v>
      </c>
      <c r="H57" s="23"/>
      <c r="I57" s="23"/>
    </row>
    <row r="58" spans="1:9" ht="15">
      <c r="A58" s="20" t="s">
        <v>117</v>
      </c>
      <c r="B58" s="21" t="s">
        <v>118</v>
      </c>
      <c r="C58" s="21"/>
      <c r="D58" s="21"/>
      <c r="E58" s="21"/>
      <c r="F58" s="21"/>
      <c r="G58" s="23"/>
      <c r="H58" s="23"/>
      <c r="I58" s="23"/>
    </row>
    <row r="59" spans="1:9" ht="15">
      <c r="A59" s="20" t="s">
        <v>119</v>
      </c>
      <c r="B59" s="21" t="s">
        <v>120</v>
      </c>
      <c r="C59" s="21"/>
      <c r="D59" s="21"/>
      <c r="E59" s="21"/>
      <c r="F59" s="21"/>
      <c r="G59" s="23">
        <v>0</v>
      </c>
      <c r="H59" s="23"/>
      <c r="I59" s="23"/>
    </row>
    <row r="60" spans="1:9" ht="15">
      <c r="A60" s="20" t="s">
        <v>121</v>
      </c>
      <c r="B60" s="21" t="s">
        <v>122</v>
      </c>
      <c r="C60" s="21"/>
      <c r="D60" s="21"/>
      <c r="E60" s="21"/>
      <c r="F60" s="21"/>
      <c r="G60" s="23"/>
      <c r="H60" s="23"/>
      <c r="I60" s="23"/>
    </row>
    <row r="61" spans="1:9" ht="15">
      <c r="A61" s="20" t="s">
        <v>123</v>
      </c>
      <c r="B61" s="21" t="s">
        <v>124</v>
      </c>
      <c r="C61" s="21"/>
      <c r="D61" s="21"/>
      <c r="E61" s="21"/>
      <c r="F61" s="21"/>
      <c r="G61" s="23">
        <v>0</v>
      </c>
      <c r="H61" s="23"/>
      <c r="I61" s="23">
        <v>0</v>
      </c>
    </row>
    <row r="62" spans="1:9" ht="15">
      <c r="A62" s="20" t="s">
        <v>125</v>
      </c>
      <c r="B62" s="21" t="s">
        <v>126</v>
      </c>
      <c r="C62" s="21"/>
      <c r="D62" s="21"/>
      <c r="E62" s="21"/>
      <c r="F62" s="21"/>
      <c r="G62" s="23"/>
      <c r="H62" s="23"/>
      <c r="I62" s="23"/>
    </row>
    <row r="63" spans="1:11" ht="15">
      <c r="A63" s="20" t="s">
        <v>127</v>
      </c>
      <c r="B63" s="21" t="s">
        <v>128</v>
      </c>
      <c r="C63" s="21"/>
      <c r="D63" s="21"/>
      <c r="E63" s="21"/>
      <c r="F63" s="21"/>
      <c r="G63" s="19">
        <v>0</v>
      </c>
      <c r="H63" s="19">
        <f>SUM(H64:H68)</f>
        <v>0</v>
      </c>
      <c r="I63" s="19">
        <f>SUM(I64:I68)</f>
        <v>170000</v>
      </c>
      <c r="J63" s="26" t="s">
        <v>112</v>
      </c>
      <c r="K63" s="26"/>
    </row>
    <row r="64" spans="1:10" ht="15">
      <c r="A64" s="20" t="s">
        <v>129</v>
      </c>
      <c r="B64" s="22" t="s">
        <v>130</v>
      </c>
      <c r="C64" s="21"/>
      <c r="D64" s="21"/>
      <c r="E64" s="21"/>
      <c r="F64" s="21"/>
      <c r="G64" s="23"/>
      <c r="H64" s="23"/>
      <c r="I64" s="23"/>
      <c r="J64" s="27"/>
    </row>
    <row r="65" spans="1:9" ht="13.5" customHeight="1">
      <c r="A65" s="20" t="s">
        <v>131</v>
      </c>
      <c r="B65" s="21" t="s">
        <v>132</v>
      </c>
      <c r="C65" s="21"/>
      <c r="D65" s="21"/>
      <c r="E65" s="21"/>
      <c r="F65" s="21"/>
      <c r="G65" s="23"/>
      <c r="H65" s="23"/>
      <c r="I65" s="23"/>
    </row>
    <row r="66" spans="1:9" ht="15">
      <c r="A66" s="20" t="s">
        <v>133</v>
      </c>
      <c r="B66" s="28" t="s">
        <v>134</v>
      </c>
      <c r="C66" s="29"/>
      <c r="D66" s="29"/>
      <c r="E66" s="29"/>
      <c r="F66" s="21"/>
      <c r="G66" s="23"/>
      <c r="H66" s="23"/>
      <c r="I66" s="23"/>
    </row>
    <row r="67" spans="1:9" ht="15">
      <c r="A67" s="20" t="s">
        <v>135</v>
      </c>
      <c r="B67" s="21" t="s">
        <v>136</v>
      </c>
      <c r="C67" s="21"/>
      <c r="D67" s="21"/>
      <c r="E67" s="21"/>
      <c r="F67" s="21"/>
      <c r="G67" s="23"/>
      <c r="H67" s="23"/>
      <c r="I67" s="23"/>
    </row>
    <row r="68" spans="1:9" s="31" customFormat="1" ht="15">
      <c r="A68" s="20" t="s">
        <v>137</v>
      </c>
      <c r="B68" s="21" t="s">
        <v>138</v>
      </c>
      <c r="C68" s="21"/>
      <c r="D68" s="21"/>
      <c r="E68" s="21"/>
      <c r="F68" s="21"/>
      <c r="G68" s="23">
        <v>0</v>
      </c>
      <c r="H68" s="23"/>
      <c r="I68" s="30">
        <v>170000</v>
      </c>
    </row>
    <row r="69" spans="1:9" s="31" customFormat="1" ht="15">
      <c r="A69" s="20" t="s">
        <v>139</v>
      </c>
      <c r="B69" s="21" t="s">
        <v>140</v>
      </c>
      <c r="C69" s="21"/>
      <c r="D69" s="21"/>
      <c r="E69" s="21"/>
      <c r="F69" s="21"/>
      <c r="G69" s="19">
        <f>SUM(G70:G73)</f>
        <v>0</v>
      </c>
      <c r="H69" s="19">
        <f>SUM(H70:H73)</f>
        <v>0</v>
      </c>
      <c r="I69" s="19">
        <f>SUM(I70:I73)</f>
        <v>0</v>
      </c>
    </row>
    <row r="70" spans="1:9" s="31" customFormat="1" ht="15">
      <c r="A70" s="20" t="s">
        <v>141</v>
      </c>
      <c r="B70" s="21" t="s">
        <v>142</v>
      </c>
      <c r="C70" s="21"/>
      <c r="D70" s="21"/>
      <c r="E70" s="21"/>
      <c r="F70" s="21"/>
      <c r="G70" s="23"/>
      <c r="H70" s="23"/>
      <c r="I70" s="23"/>
    </row>
    <row r="71" spans="1:9" s="31" customFormat="1" ht="15">
      <c r="A71" s="20" t="s">
        <v>143</v>
      </c>
      <c r="B71" s="21" t="s">
        <v>144</v>
      </c>
      <c r="C71" s="21"/>
      <c r="D71" s="21"/>
      <c r="E71" s="21"/>
      <c r="F71" s="21"/>
      <c r="G71" s="23"/>
      <c r="H71" s="23"/>
      <c r="I71" s="23"/>
    </row>
    <row r="72" spans="1:9" s="31" customFormat="1" ht="15">
      <c r="A72" s="20" t="s">
        <v>145</v>
      </c>
      <c r="B72" s="21" t="s">
        <v>146</v>
      </c>
      <c r="C72" s="21"/>
      <c r="D72" s="21"/>
      <c r="E72" s="21"/>
      <c r="F72" s="21"/>
      <c r="G72" s="23"/>
      <c r="H72" s="23"/>
      <c r="I72" s="23"/>
    </row>
    <row r="73" spans="1:9" s="31" customFormat="1" ht="15">
      <c r="A73" s="20" t="s">
        <v>147</v>
      </c>
      <c r="B73" s="21" t="s">
        <v>148</v>
      </c>
      <c r="C73" s="21"/>
      <c r="D73" s="21"/>
      <c r="E73" s="21"/>
      <c r="F73" s="21"/>
      <c r="G73" s="23"/>
      <c r="H73" s="23"/>
      <c r="I73" s="23"/>
    </row>
    <row r="74" spans="1:9" s="31" customFormat="1" ht="15">
      <c r="A74" s="20" t="s">
        <v>149</v>
      </c>
      <c r="B74" s="21" t="s">
        <v>150</v>
      </c>
      <c r="C74" s="21"/>
      <c r="D74" s="21"/>
      <c r="E74" s="21"/>
      <c r="F74" s="21"/>
      <c r="G74" s="19">
        <v>0</v>
      </c>
      <c r="H74" s="19">
        <f>H75+H76</f>
        <v>0</v>
      </c>
      <c r="I74" s="19">
        <f>I75+I76</f>
        <v>500</v>
      </c>
    </row>
    <row r="75" spans="1:9" s="31" customFormat="1" ht="15">
      <c r="A75" s="20" t="s">
        <v>151</v>
      </c>
      <c r="B75" s="21" t="s">
        <v>152</v>
      </c>
      <c r="C75" s="21"/>
      <c r="D75" s="21"/>
      <c r="E75" s="21"/>
      <c r="F75" s="21"/>
      <c r="G75" s="23">
        <v>0</v>
      </c>
      <c r="H75" s="23"/>
      <c r="I75" s="23"/>
    </row>
    <row r="76" spans="1:9" s="31" customFormat="1" ht="15">
      <c r="A76" s="20" t="s">
        <v>153</v>
      </c>
      <c r="B76" s="21" t="s">
        <v>154</v>
      </c>
      <c r="C76" s="21"/>
      <c r="D76" s="21"/>
      <c r="E76" s="21"/>
      <c r="F76" s="21"/>
      <c r="G76" s="23"/>
      <c r="H76" s="23"/>
      <c r="I76" s="23">
        <v>500</v>
      </c>
    </row>
    <row r="77" spans="1:9" s="31" customFormat="1" ht="15.75">
      <c r="A77" s="20" t="s">
        <v>155</v>
      </c>
      <c r="B77" s="25" t="s">
        <v>156</v>
      </c>
      <c r="C77" s="25"/>
      <c r="D77" s="25"/>
      <c r="E77" s="21" t="s">
        <v>157</v>
      </c>
      <c r="F77" s="25"/>
      <c r="G77" s="19">
        <f>SUM(G78:G80)</f>
        <v>0</v>
      </c>
      <c r="H77" s="19">
        <f>SUM(H78:H80)</f>
        <v>0</v>
      </c>
      <c r="I77" s="19">
        <f>SUM(I78:I80)</f>
        <v>0</v>
      </c>
    </row>
    <row r="78" spans="1:9" s="31" customFormat="1" ht="15.75">
      <c r="A78" s="20" t="s">
        <v>158</v>
      </c>
      <c r="B78" s="21" t="s">
        <v>159</v>
      </c>
      <c r="C78" s="21"/>
      <c r="D78" s="21"/>
      <c r="E78" s="21"/>
      <c r="F78" s="25"/>
      <c r="G78" s="23"/>
      <c r="H78" s="23"/>
      <c r="I78" s="23"/>
    </row>
    <row r="79" spans="1:9" s="31" customFormat="1" ht="15.75">
      <c r="A79" s="20" t="s">
        <v>160</v>
      </c>
      <c r="B79" s="32" t="s">
        <v>161</v>
      </c>
      <c r="C79" s="25"/>
      <c r="D79" s="25"/>
      <c r="E79" s="25"/>
      <c r="F79" s="25"/>
      <c r="G79" s="23"/>
      <c r="H79" s="23"/>
      <c r="I79" s="23"/>
    </row>
    <row r="80" spans="1:9" s="31" customFormat="1" ht="15.75">
      <c r="A80" s="20" t="s">
        <v>162</v>
      </c>
      <c r="B80" s="32" t="s">
        <v>163</v>
      </c>
      <c r="C80" s="25"/>
      <c r="D80" s="25"/>
      <c r="E80" s="25"/>
      <c r="F80" s="25"/>
      <c r="G80" s="23"/>
      <c r="H80" s="23"/>
      <c r="I80" s="23"/>
    </row>
    <row r="81" spans="1:9" ht="15.75">
      <c r="A81" s="20" t="s">
        <v>164</v>
      </c>
      <c r="B81" s="25" t="s">
        <v>165</v>
      </c>
      <c r="C81" s="25"/>
      <c r="D81" s="25"/>
      <c r="E81" s="25"/>
      <c r="F81" s="25"/>
      <c r="G81" s="19">
        <f>G30+G55+G77</f>
        <v>0</v>
      </c>
      <c r="H81" s="19">
        <f>H30+H55+H77</f>
        <v>0</v>
      </c>
      <c r="I81" s="19">
        <f>I30+I55+I77</f>
        <v>170500</v>
      </c>
    </row>
    <row r="82" spans="1:9" ht="15.75">
      <c r="A82" s="20"/>
      <c r="B82" s="25"/>
      <c r="C82" s="25"/>
      <c r="D82" s="25"/>
      <c r="E82" s="25"/>
      <c r="F82" s="25"/>
      <c r="G82" s="33"/>
      <c r="H82" s="33"/>
      <c r="I82" s="33"/>
    </row>
    <row r="83" spans="1:9" ht="15.75">
      <c r="A83" s="25" t="s">
        <v>166</v>
      </c>
      <c r="B83" s="25"/>
      <c r="C83" s="25"/>
      <c r="D83" s="25"/>
      <c r="E83" s="25"/>
      <c r="F83" s="25"/>
      <c r="G83" s="33"/>
      <c r="H83" s="33"/>
      <c r="I83" s="33"/>
    </row>
    <row r="84" spans="1:9" ht="15.75">
      <c r="A84" s="25"/>
      <c r="B84" s="25"/>
      <c r="C84" s="25"/>
      <c r="D84" s="25"/>
      <c r="E84" s="25"/>
      <c r="F84" s="25"/>
      <c r="G84" s="33"/>
      <c r="H84" s="33"/>
      <c r="I84" s="33"/>
    </row>
    <row r="85" spans="1:9" ht="12.75" customHeight="1">
      <c r="A85" s="34" t="s">
        <v>167</v>
      </c>
      <c r="B85" s="25" t="s">
        <v>168</v>
      </c>
      <c r="C85" s="25"/>
      <c r="D85" s="25"/>
      <c r="E85" s="25"/>
      <c r="F85" s="25"/>
      <c r="G85" s="35">
        <v>0</v>
      </c>
      <c r="H85" s="35">
        <f>H86+H88+H89+H90+H91+H92+H93</f>
        <v>0</v>
      </c>
      <c r="I85" s="35">
        <f>I86+I88+I89+I90+I91+I92+I93</f>
        <v>500</v>
      </c>
    </row>
    <row r="86" spans="1:9" s="31" customFormat="1" ht="15">
      <c r="A86" s="34" t="s">
        <v>169</v>
      </c>
      <c r="B86" s="36" t="s">
        <v>170</v>
      </c>
      <c r="C86" s="36"/>
      <c r="D86" s="36"/>
      <c r="E86" s="36"/>
      <c r="F86" s="36"/>
      <c r="G86" s="23">
        <v>0</v>
      </c>
      <c r="H86" s="23"/>
      <c r="I86" s="23">
        <v>500</v>
      </c>
    </row>
    <row r="87" spans="1:9" s="31" customFormat="1" ht="15">
      <c r="A87" s="34" t="s">
        <v>171</v>
      </c>
      <c r="B87" s="37" t="s">
        <v>172</v>
      </c>
      <c r="C87" s="36"/>
      <c r="D87" s="36"/>
      <c r="E87" s="36"/>
      <c r="F87" s="36"/>
      <c r="G87" s="23">
        <v>0</v>
      </c>
      <c r="H87" s="23"/>
      <c r="I87" s="23"/>
    </row>
    <row r="88" spans="1:9" s="31" customFormat="1" ht="15">
      <c r="A88" s="34" t="s">
        <v>173</v>
      </c>
      <c r="B88" s="36" t="s">
        <v>174</v>
      </c>
      <c r="C88" s="36"/>
      <c r="D88" s="36"/>
      <c r="E88" s="36"/>
      <c r="F88" s="36"/>
      <c r="G88" s="23"/>
      <c r="H88" s="23"/>
      <c r="I88" s="23"/>
    </row>
    <row r="89" spans="1:9" s="31" customFormat="1" ht="15">
      <c r="A89" s="34" t="s">
        <v>175</v>
      </c>
      <c r="B89" s="36" t="s">
        <v>176</v>
      </c>
      <c r="C89" s="36"/>
      <c r="D89" s="36"/>
      <c r="E89" s="36"/>
      <c r="F89" s="36"/>
      <c r="G89" s="23"/>
      <c r="H89" s="23"/>
      <c r="I89" s="23"/>
    </row>
    <row r="90" spans="1:9" s="31" customFormat="1" ht="15">
      <c r="A90" s="34" t="s">
        <v>177</v>
      </c>
      <c r="B90" s="36" t="s">
        <v>178</v>
      </c>
      <c r="C90" s="36"/>
      <c r="D90" s="36"/>
      <c r="E90" s="36"/>
      <c r="F90" s="36"/>
      <c r="G90" s="23">
        <v>0</v>
      </c>
      <c r="H90" s="23"/>
      <c r="I90" s="23">
        <v>0</v>
      </c>
    </row>
    <row r="91" spans="1:9" s="31" customFormat="1" ht="15">
      <c r="A91" s="34" t="s">
        <v>179</v>
      </c>
      <c r="B91" s="36" t="s">
        <v>180</v>
      </c>
      <c r="C91" s="36"/>
      <c r="D91" s="36"/>
      <c r="E91" s="36"/>
      <c r="F91" s="36"/>
      <c r="G91" s="23"/>
      <c r="H91" s="23"/>
      <c r="I91" s="23"/>
    </row>
    <row r="92" spans="1:9" s="31" customFormat="1" ht="15">
      <c r="A92" s="34" t="s">
        <v>181</v>
      </c>
      <c r="B92" s="36" t="s">
        <v>182</v>
      </c>
      <c r="C92" s="36"/>
      <c r="D92" s="36"/>
      <c r="E92" s="36"/>
      <c r="F92" s="36"/>
      <c r="G92" s="23"/>
      <c r="H92" s="23"/>
      <c r="I92" s="23"/>
    </row>
    <row r="93" spans="1:9" s="31" customFormat="1" ht="15">
      <c r="A93" s="34" t="s">
        <v>183</v>
      </c>
      <c r="B93" s="36" t="s">
        <v>184</v>
      </c>
      <c r="C93" s="36"/>
      <c r="D93" s="36"/>
      <c r="E93" s="36"/>
      <c r="F93" s="36"/>
      <c r="G93" s="23">
        <v>0</v>
      </c>
      <c r="H93" s="23"/>
      <c r="I93" s="23">
        <v>0</v>
      </c>
    </row>
    <row r="94" spans="1:9" s="31" customFormat="1" ht="15">
      <c r="A94" s="34" t="s">
        <v>185</v>
      </c>
      <c r="B94" s="38" t="s">
        <v>186</v>
      </c>
      <c r="C94" s="38"/>
      <c r="D94" s="38"/>
      <c r="E94" s="38"/>
      <c r="F94" s="38"/>
      <c r="G94" s="19">
        <f>SUM(G95:G97)</f>
        <v>0</v>
      </c>
      <c r="H94" s="19">
        <f>SUM(H95:H97)</f>
        <v>0</v>
      </c>
      <c r="I94" s="19">
        <f>SUM(I95:I97)</f>
        <v>0</v>
      </c>
    </row>
    <row r="95" spans="1:9" s="31" customFormat="1" ht="15">
      <c r="A95" s="34" t="s">
        <v>187</v>
      </c>
      <c r="B95" s="36" t="s">
        <v>188</v>
      </c>
      <c r="C95" s="36"/>
      <c r="D95" s="36"/>
      <c r="E95" s="36"/>
      <c r="F95" s="36"/>
      <c r="G95" s="23"/>
      <c r="H95" s="23"/>
      <c r="I95" s="23"/>
    </row>
    <row r="96" spans="1:9" s="31" customFormat="1" ht="15">
      <c r="A96" s="34" t="s">
        <v>189</v>
      </c>
      <c r="B96" s="36" t="s">
        <v>190</v>
      </c>
      <c r="C96" s="36"/>
      <c r="D96" s="36"/>
      <c r="E96" s="36"/>
      <c r="F96" s="36"/>
      <c r="G96" s="23"/>
      <c r="H96" s="23"/>
      <c r="I96" s="23"/>
    </row>
    <row r="97" spans="1:9" s="31" customFormat="1" ht="15">
      <c r="A97" s="34" t="s">
        <v>191</v>
      </c>
      <c r="B97" s="36" t="s">
        <v>192</v>
      </c>
      <c r="C97" s="36"/>
      <c r="D97" s="36"/>
      <c r="E97" s="36"/>
      <c r="F97" s="36"/>
      <c r="G97" s="23"/>
      <c r="H97" s="23"/>
      <c r="I97" s="23"/>
    </row>
    <row r="98" spans="1:9" s="31" customFormat="1" ht="15">
      <c r="A98" s="34" t="s">
        <v>193</v>
      </c>
      <c r="B98" s="38" t="s">
        <v>194</v>
      </c>
      <c r="C98" s="38"/>
      <c r="D98" s="38"/>
      <c r="E98" s="38"/>
      <c r="F98" s="38"/>
      <c r="G98" s="19">
        <v>0</v>
      </c>
      <c r="H98" s="19">
        <f>H99+H103+H112</f>
        <v>0</v>
      </c>
      <c r="I98" s="19">
        <f>I99+I103+I112</f>
        <v>2265</v>
      </c>
    </row>
    <row r="99" spans="1:9" s="31" customFormat="1" ht="15">
      <c r="A99" s="34" t="s">
        <v>195</v>
      </c>
      <c r="B99" s="36" t="s">
        <v>196</v>
      </c>
      <c r="C99" s="36"/>
      <c r="D99" s="36"/>
      <c r="E99" s="36" t="s">
        <v>197</v>
      </c>
      <c r="F99" s="38"/>
      <c r="G99" s="19">
        <f>G100+G101+G102</f>
        <v>0</v>
      </c>
      <c r="H99" s="19">
        <f>H100+H101+H102</f>
        <v>0</v>
      </c>
      <c r="I99" s="19">
        <f>I100+I101+I102</f>
        <v>0</v>
      </c>
    </row>
    <row r="100" spans="1:9" s="31" customFormat="1" ht="15">
      <c r="A100" s="34" t="s">
        <v>198</v>
      </c>
      <c r="B100" s="39" t="s">
        <v>199</v>
      </c>
      <c r="C100" s="38"/>
      <c r="D100" s="38"/>
      <c r="E100" s="38"/>
      <c r="F100" s="38"/>
      <c r="G100" s="23"/>
      <c r="H100" s="23"/>
      <c r="I100" s="23"/>
    </row>
    <row r="101" spans="1:9" s="31" customFormat="1" ht="15">
      <c r="A101" s="34" t="s">
        <v>200</v>
      </c>
      <c r="B101" s="37" t="s">
        <v>201</v>
      </c>
      <c r="C101" s="40"/>
      <c r="D101" s="40"/>
      <c r="E101" s="40"/>
      <c r="F101" s="36"/>
      <c r="G101" s="23"/>
      <c r="H101" s="23"/>
      <c r="I101" s="23"/>
    </row>
    <row r="102" spans="1:9" s="31" customFormat="1" ht="15">
      <c r="A102" s="34" t="s">
        <v>202</v>
      </c>
      <c r="B102" s="37" t="s">
        <v>203</v>
      </c>
      <c r="C102" s="40"/>
      <c r="D102" s="40"/>
      <c r="E102" s="40"/>
      <c r="F102" s="36"/>
      <c r="G102" s="23"/>
      <c r="H102" s="23"/>
      <c r="I102" s="23"/>
    </row>
    <row r="103" spans="1:9" s="41" customFormat="1" ht="14.25">
      <c r="A103" s="34" t="s">
        <v>204</v>
      </c>
      <c r="B103" s="36" t="s">
        <v>205</v>
      </c>
      <c r="C103" s="36"/>
      <c r="D103" s="36"/>
      <c r="E103" s="36"/>
      <c r="F103" s="36"/>
      <c r="G103" s="19">
        <v>0</v>
      </c>
      <c r="H103" s="19">
        <f>SUM(H104:H111)</f>
        <v>0</v>
      </c>
      <c r="I103" s="19">
        <f>SUM(I104:I111)</f>
        <v>0</v>
      </c>
    </row>
    <row r="104" spans="1:9" s="31" customFormat="1" ht="15">
      <c r="A104" s="34" t="s">
        <v>206</v>
      </c>
      <c r="B104" s="36" t="s">
        <v>207</v>
      </c>
      <c r="C104" s="36"/>
      <c r="D104" s="36"/>
      <c r="E104" s="36"/>
      <c r="F104" s="36"/>
      <c r="G104" s="23">
        <v>0</v>
      </c>
      <c r="H104" s="23"/>
      <c r="I104" s="23"/>
    </row>
    <row r="105" spans="1:9" s="31" customFormat="1" ht="15">
      <c r="A105" s="34" t="s">
        <v>208</v>
      </c>
      <c r="B105" s="36" t="s">
        <v>209</v>
      </c>
      <c r="C105" s="36"/>
      <c r="D105" s="36"/>
      <c r="E105" s="36"/>
      <c r="F105" s="36"/>
      <c r="G105" s="23"/>
      <c r="H105" s="23"/>
      <c r="I105" s="23"/>
    </row>
    <row r="106" spans="1:9" s="31" customFormat="1" ht="15">
      <c r="A106" s="34" t="s">
        <v>210</v>
      </c>
      <c r="B106" s="36" t="s">
        <v>211</v>
      </c>
      <c r="C106" s="36"/>
      <c r="D106" s="36"/>
      <c r="E106" s="36"/>
      <c r="F106" s="36"/>
      <c r="G106" s="23"/>
      <c r="H106" s="23"/>
      <c r="I106" s="23"/>
    </row>
    <row r="107" spans="1:9" s="31" customFormat="1" ht="15">
      <c r="A107" s="34" t="s">
        <v>212</v>
      </c>
      <c r="B107" s="36" t="s">
        <v>213</v>
      </c>
      <c r="C107" s="36"/>
      <c r="D107" s="36"/>
      <c r="E107" s="36"/>
      <c r="F107" s="36"/>
      <c r="G107" s="23">
        <v>0</v>
      </c>
      <c r="H107" s="23"/>
      <c r="I107" s="23"/>
    </row>
    <row r="108" spans="1:9" s="31" customFormat="1" ht="15">
      <c r="A108" s="34" t="s">
        <v>214</v>
      </c>
      <c r="B108" s="36" t="s">
        <v>215</v>
      </c>
      <c r="C108" s="36"/>
      <c r="D108" s="36"/>
      <c r="E108" s="36"/>
      <c r="F108" s="36"/>
      <c r="G108" s="23"/>
      <c r="H108" s="23"/>
      <c r="I108" s="23"/>
    </row>
    <row r="109" spans="1:9" s="31" customFormat="1" ht="15">
      <c r="A109" s="34" t="s">
        <v>216</v>
      </c>
      <c r="B109" s="36" t="s">
        <v>217</v>
      </c>
      <c r="C109" s="36"/>
      <c r="D109" s="36"/>
      <c r="E109" s="36"/>
      <c r="F109" s="36"/>
      <c r="G109" s="23"/>
      <c r="H109" s="23"/>
      <c r="I109" s="23"/>
    </row>
    <row r="110" spans="1:9" s="31" customFormat="1" ht="15">
      <c r="A110" s="34" t="s">
        <v>218</v>
      </c>
      <c r="B110" s="37" t="s">
        <v>219</v>
      </c>
      <c r="C110" s="40"/>
      <c r="D110" s="40"/>
      <c r="E110" s="40"/>
      <c r="F110" s="36"/>
      <c r="G110" s="23"/>
      <c r="H110" s="23"/>
      <c r="I110" s="23"/>
    </row>
    <row r="111" spans="1:9" s="31" customFormat="1" ht="15">
      <c r="A111" s="34" t="s">
        <v>220</v>
      </c>
      <c r="B111" s="36" t="s">
        <v>221</v>
      </c>
      <c r="C111" s="36"/>
      <c r="D111" s="36"/>
      <c r="E111" s="36"/>
      <c r="F111" s="36"/>
      <c r="G111" s="23"/>
      <c r="H111" s="23"/>
      <c r="I111" s="23"/>
    </row>
    <row r="112" spans="1:9" s="42" customFormat="1" ht="14.25" customHeight="1">
      <c r="A112" s="34" t="s">
        <v>222</v>
      </c>
      <c r="B112" s="36" t="s">
        <v>223</v>
      </c>
      <c r="C112" s="36"/>
      <c r="D112" s="36"/>
      <c r="E112" s="36"/>
      <c r="F112" s="36"/>
      <c r="G112" s="19">
        <v>0</v>
      </c>
      <c r="H112" s="19">
        <f>H113+H115+H116+H117+H118+H119+H120+H121</f>
        <v>0</v>
      </c>
      <c r="I112" s="19">
        <f>I113+I115+I116+I117+I118+I119+I120+I121</f>
        <v>2265</v>
      </c>
    </row>
    <row r="113" spans="1:9" s="42" customFormat="1" ht="14.25" customHeight="1">
      <c r="A113" s="34" t="s">
        <v>224</v>
      </c>
      <c r="B113" s="36" t="s">
        <v>225</v>
      </c>
      <c r="C113" s="36"/>
      <c r="D113" s="36"/>
      <c r="E113" s="36"/>
      <c r="F113" s="36"/>
      <c r="G113" s="23">
        <v>0</v>
      </c>
      <c r="H113" s="23"/>
      <c r="I113" s="23">
        <v>0</v>
      </c>
    </row>
    <row r="114" spans="1:9" s="42" customFormat="1" ht="14.25" customHeight="1">
      <c r="A114" s="34" t="s">
        <v>226</v>
      </c>
      <c r="B114" s="36" t="s">
        <v>227</v>
      </c>
      <c r="C114" s="36"/>
      <c r="D114" s="36"/>
      <c r="E114" s="36"/>
      <c r="F114" s="36"/>
      <c r="G114" s="23"/>
      <c r="H114" s="23"/>
      <c r="I114" s="23"/>
    </row>
    <row r="115" spans="1:9" s="42" customFormat="1" ht="14.25" customHeight="1">
      <c r="A115" s="34" t="s">
        <v>228</v>
      </c>
      <c r="B115" s="36" t="s">
        <v>229</v>
      </c>
      <c r="C115" s="36"/>
      <c r="D115" s="36"/>
      <c r="E115" s="36"/>
      <c r="F115" s="36"/>
      <c r="G115" s="23">
        <v>0</v>
      </c>
      <c r="H115" s="23"/>
      <c r="I115" s="23">
        <v>0</v>
      </c>
    </row>
    <row r="116" spans="1:10" ht="15">
      <c r="A116" s="34" t="s">
        <v>230</v>
      </c>
      <c r="B116" s="36" t="s">
        <v>231</v>
      </c>
      <c r="C116" s="36"/>
      <c r="D116" s="36"/>
      <c r="E116" s="36"/>
      <c r="F116" s="36"/>
      <c r="G116" s="23">
        <v>0</v>
      </c>
      <c r="H116" s="23"/>
      <c r="I116" s="23">
        <v>0</v>
      </c>
      <c r="J116" s="26" t="s">
        <v>112</v>
      </c>
    </row>
    <row r="117" spans="1:10" ht="15">
      <c r="A117" s="34" t="s">
        <v>232</v>
      </c>
      <c r="B117" s="37" t="s">
        <v>233</v>
      </c>
      <c r="C117" s="40"/>
      <c r="D117" s="40"/>
      <c r="E117" s="40"/>
      <c r="F117" s="36"/>
      <c r="G117" s="23">
        <v>0</v>
      </c>
      <c r="H117" s="23"/>
      <c r="I117" s="23">
        <v>0</v>
      </c>
      <c r="J117" s="27"/>
    </row>
    <row r="118" spans="1:9" ht="15">
      <c r="A118" s="34" t="s">
        <v>234</v>
      </c>
      <c r="B118" s="36" t="s">
        <v>235</v>
      </c>
      <c r="C118" s="36"/>
      <c r="D118" s="36"/>
      <c r="E118" s="36"/>
      <c r="F118" s="36"/>
      <c r="G118" s="23"/>
      <c r="H118" s="23"/>
      <c r="I118" s="23"/>
    </row>
    <row r="119" spans="1:11" ht="15">
      <c r="A119" s="34" t="s">
        <v>236</v>
      </c>
      <c r="B119" s="43" t="s">
        <v>237</v>
      </c>
      <c r="C119" s="43"/>
      <c r="D119" s="43"/>
      <c r="E119" s="43"/>
      <c r="F119" s="44"/>
      <c r="G119" s="23"/>
      <c r="H119" s="23"/>
      <c r="I119" s="30"/>
      <c r="K119" s="45"/>
    </row>
    <row r="120" spans="1:9" ht="15">
      <c r="A120" s="34" t="s">
        <v>238</v>
      </c>
      <c r="B120" s="46" t="s">
        <v>239</v>
      </c>
      <c r="C120" s="43"/>
      <c r="D120" s="43"/>
      <c r="E120" s="43"/>
      <c r="F120" s="44"/>
      <c r="G120" s="23"/>
      <c r="H120" s="23"/>
      <c r="I120" s="23"/>
    </row>
    <row r="121" spans="1:9" ht="15">
      <c r="A121" s="34" t="s">
        <v>240</v>
      </c>
      <c r="B121" s="36" t="s">
        <v>241</v>
      </c>
      <c r="C121" s="36"/>
      <c r="D121" s="36"/>
      <c r="E121" s="36"/>
      <c r="F121" s="36"/>
      <c r="G121" s="23">
        <v>0</v>
      </c>
      <c r="H121" s="23"/>
      <c r="I121" s="30">
        <v>2265</v>
      </c>
    </row>
    <row r="122" spans="1:9" ht="15">
      <c r="A122" s="34" t="s">
        <v>242</v>
      </c>
      <c r="B122" s="38" t="s">
        <v>243</v>
      </c>
      <c r="C122" s="38"/>
      <c r="D122" s="38"/>
      <c r="E122" s="38"/>
      <c r="F122" s="38"/>
      <c r="G122" s="19"/>
      <c r="H122" s="19">
        <f>SUM(H123:H125)</f>
        <v>0</v>
      </c>
      <c r="I122" s="19">
        <f>I123+I124+I125</f>
        <v>167735</v>
      </c>
    </row>
    <row r="123" spans="1:9" ht="15">
      <c r="A123" s="34" t="s">
        <v>244</v>
      </c>
      <c r="B123" s="39" t="s">
        <v>245</v>
      </c>
      <c r="C123" s="38"/>
      <c r="D123" s="38"/>
      <c r="E123" s="38"/>
      <c r="F123" s="38"/>
      <c r="G123" s="23"/>
      <c r="H123" s="23"/>
      <c r="I123" s="23">
        <v>2467</v>
      </c>
    </row>
    <row r="124" spans="1:9" ht="15">
      <c r="A124" s="34" t="s">
        <v>246</v>
      </c>
      <c r="B124" s="39" t="s">
        <v>247</v>
      </c>
      <c r="C124" s="38"/>
      <c r="D124" s="38"/>
      <c r="E124" s="38"/>
      <c r="F124" s="38"/>
      <c r="G124" s="23"/>
      <c r="H124" s="23"/>
      <c r="I124" s="23">
        <v>82707</v>
      </c>
    </row>
    <row r="125" spans="1:9" ht="15">
      <c r="A125" s="34" t="s">
        <v>248</v>
      </c>
      <c r="B125" s="39" t="s">
        <v>249</v>
      </c>
      <c r="C125" s="38"/>
      <c r="D125" s="38"/>
      <c r="E125" s="38"/>
      <c r="F125" s="38"/>
      <c r="G125" s="23"/>
      <c r="H125" s="23"/>
      <c r="I125" s="23">
        <v>82561</v>
      </c>
    </row>
    <row r="126" spans="1:12" ht="15">
      <c r="A126" s="34" t="s">
        <v>250</v>
      </c>
      <c r="B126" s="38" t="s">
        <v>251</v>
      </c>
      <c r="C126" s="38"/>
      <c r="D126" s="38"/>
      <c r="E126" s="38"/>
      <c r="F126" s="38"/>
      <c r="G126" s="19">
        <f>G85+G94+G98+G122</f>
        <v>0</v>
      </c>
      <c r="H126" s="19">
        <f>H85+H94+H98+H122</f>
        <v>0</v>
      </c>
      <c r="I126" s="19">
        <f>I85+I94+I98+I122</f>
        <v>170500</v>
      </c>
      <c r="J126" s="62">
        <f>I126-I81</f>
        <v>0</v>
      </c>
      <c r="L126" s="62">
        <f>+G126-G81</f>
        <v>0</v>
      </c>
    </row>
    <row r="127" spans="1:9" ht="15">
      <c r="A127" s="47"/>
      <c r="B127" s="48"/>
      <c r="C127" s="48"/>
      <c r="D127" s="48"/>
      <c r="E127" s="48"/>
      <c r="F127" s="48"/>
      <c r="G127" s="49"/>
      <c r="H127" s="49"/>
      <c r="I127" s="49"/>
    </row>
    <row r="128" spans="1:9" ht="15">
      <c r="A128" s="50"/>
      <c r="B128" s="31"/>
      <c r="C128" s="31"/>
      <c r="D128" s="31"/>
      <c r="E128" s="31"/>
      <c r="F128" s="31"/>
      <c r="G128" s="51"/>
      <c r="H128" s="51"/>
      <c r="I128" s="51"/>
    </row>
    <row r="129" spans="1:9" ht="15.75">
      <c r="A129" s="20"/>
      <c r="B129" s="52" t="s">
        <v>252</v>
      </c>
      <c r="C129" s="52"/>
      <c r="D129" s="52"/>
      <c r="E129" s="53" t="s">
        <v>253</v>
      </c>
      <c r="F129" s="54"/>
      <c r="G129" s="55"/>
      <c r="H129" s="55"/>
      <c r="I129" s="55"/>
    </row>
    <row r="130" spans="1:9" ht="15.75">
      <c r="A130" s="20"/>
      <c r="B130" s="52" t="s">
        <v>254</v>
      </c>
      <c r="C130" s="52"/>
      <c r="D130" s="52"/>
      <c r="E130" s="56"/>
      <c r="F130" s="56"/>
      <c r="G130" s="57"/>
      <c r="H130" s="57"/>
      <c r="I130" s="57"/>
    </row>
    <row r="131" spans="1:9" ht="15">
      <c r="A131" s="20"/>
      <c r="B131" s="24" t="s">
        <v>255</v>
      </c>
      <c r="C131" s="24"/>
      <c r="D131" s="24"/>
      <c r="E131" s="24"/>
      <c r="F131" s="56"/>
      <c r="G131" s="57"/>
      <c r="H131" s="57"/>
      <c r="I131" s="57"/>
    </row>
    <row r="132" spans="1:9" ht="15">
      <c r="A132" s="34" t="s">
        <v>63</v>
      </c>
      <c r="B132" s="29" t="s">
        <v>256</v>
      </c>
      <c r="C132" s="29"/>
      <c r="D132" s="29"/>
      <c r="E132" s="29"/>
      <c r="F132" s="24"/>
      <c r="G132" s="30">
        <v>0</v>
      </c>
      <c r="H132" s="30"/>
      <c r="I132" s="30">
        <v>0</v>
      </c>
    </row>
    <row r="133" spans="1:9" ht="15">
      <c r="A133" s="34" t="s">
        <v>65</v>
      </c>
      <c r="B133" s="36" t="s">
        <v>257</v>
      </c>
      <c r="C133" s="36"/>
      <c r="D133" s="36"/>
      <c r="E133" s="36"/>
      <c r="F133" s="29"/>
      <c r="G133" s="30"/>
      <c r="H133" s="30"/>
      <c r="I133" s="30"/>
    </row>
    <row r="134" spans="1:9" ht="15">
      <c r="A134" s="34" t="s">
        <v>67</v>
      </c>
      <c r="B134" s="36" t="s">
        <v>258</v>
      </c>
      <c r="C134" s="38"/>
      <c r="D134" s="38"/>
      <c r="E134" s="38"/>
      <c r="F134" s="36"/>
      <c r="G134" s="19">
        <v>0</v>
      </c>
      <c r="H134" s="19">
        <f>ABS(SUM(H132:H133))</f>
        <v>0</v>
      </c>
      <c r="I134" s="19">
        <f>SUM(I132:I133)</f>
        <v>0</v>
      </c>
    </row>
    <row r="135" spans="1:9" ht="15">
      <c r="A135" s="34" t="s">
        <v>69</v>
      </c>
      <c r="B135" s="36" t="s">
        <v>259</v>
      </c>
      <c r="C135" s="36"/>
      <c r="D135" s="36"/>
      <c r="E135" s="36"/>
      <c r="F135" s="38"/>
      <c r="G135" s="23"/>
      <c r="H135" s="23"/>
      <c r="I135" s="23"/>
    </row>
    <row r="136" spans="1:9" ht="15">
      <c r="A136" s="34" t="s">
        <v>71</v>
      </c>
      <c r="B136" s="37" t="s">
        <v>260</v>
      </c>
      <c r="C136" s="36"/>
      <c r="D136" s="36"/>
      <c r="E136" s="36"/>
      <c r="F136" s="36"/>
      <c r="G136" s="23"/>
      <c r="H136" s="23"/>
      <c r="I136" s="23"/>
    </row>
    <row r="137" spans="1:9" ht="15">
      <c r="A137" s="34" t="s">
        <v>73</v>
      </c>
      <c r="B137" s="36" t="s">
        <v>261</v>
      </c>
      <c r="C137" s="36"/>
      <c r="D137" s="36"/>
      <c r="E137" s="36"/>
      <c r="F137" s="36"/>
      <c r="G137" s="19">
        <f>SUM(G135:G136)</f>
        <v>0</v>
      </c>
      <c r="H137" s="19">
        <f>SUM(H135:H136)</f>
        <v>0</v>
      </c>
      <c r="I137" s="19">
        <f>SUM(I135:I136)</f>
        <v>0</v>
      </c>
    </row>
    <row r="138" spans="1:9" ht="15">
      <c r="A138" s="34" t="s">
        <v>75</v>
      </c>
      <c r="B138" s="36" t="s">
        <v>262</v>
      </c>
      <c r="C138" s="38"/>
      <c r="D138" s="38"/>
      <c r="E138" s="38"/>
      <c r="F138" s="36"/>
      <c r="G138" s="23">
        <v>0</v>
      </c>
      <c r="H138" s="23"/>
      <c r="I138" s="23">
        <v>84972</v>
      </c>
    </row>
    <row r="139" spans="1:9" ht="15">
      <c r="A139" s="34" t="s">
        <v>77</v>
      </c>
      <c r="B139" s="36" t="s">
        <v>263</v>
      </c>
      <c r="C139" s="38"/>
      <c r="D139" s="38"/>
      <c r="E139" s="38"/>
      <c r="F139" s="38"/>
      <c r="G139" s="23"/>
      <c r="H139" s="23"/>
      <c r="I139" s="23"/>
    </row>
    <row r="140" spans="1:9" ht="15">
      <c r="A140" s="34" t="s">
        <v>79</v>
      </c>
      <c r="B140" s="36" t="s">
        <v>264</v>
      </c>
      <c r="C140" s="36"/>
      <c r="D140" s="36"/>
      <c r="E140" s="36"/>
      <c r="F140" s="38"/>
      <c r="G140" s="23">
        <v>0</v>
      </c>
      <c r="H140" s="23"/>
      <c r="I140" s="23">
        <v>0</v>
      </c>
    </row>
    <row r="141" spans="1:9" ht="15">
      <c r="A141" s="34" t="s">
        <v>81</v>
      </c>
      <c r="B141" s="36" t="s">
        <v>265</v>
      </c>
      <c r="C141" s="36"/>
      <c r="D141" s="36"/>
      <c r="E141" s="36"/>
      <c r="F141" s="36"/>
      <c r="G141" s="23">
        <v>0</v>
      </c>
      <c r="H141" s="23"/>
      <c r="I141" s="23">
        <v>0</v>
      </c>
    </row>
    <row r="142" spans="1:9" ht="15">
      <c r="A142" s="34" t="s">
        <v>83</v>
      </c>
      <c r="B142" s="36" t="s">
        <v>266</v>
      </c>
      <c r="C142" s="36"/>
      <c r="D142" s="36"/>
      <c r="E142" s="36"/>
      <c r="F142" s="36"/>
      <c r="G142" s="23">
        <v>0</v>
      </c>
      <c r="H142" s="23"/>
      <c r="I142" s="23">
        <v>0</v>
      </c>
    </row>
    <row r="143" spans="1:9" ht="15">
      <c r="A143" s="34" t="s">
        <v>85</v>
      </c>
      <c r="B143" s="36" t="s">
        <v>267</v>
      </c>
      <c r="C143" s="36"/>
      <c r="D143" s="36"/>
      <c r="E143" s="36"/>
      <c r="F143" s="36"/>
      <c r="G143" s="23">
        <v>0</v>
      </c>
      <c r="H143" s="23"/>
      <c r="I143" s="23">
        <v>0</v>
      </c>
    </row>
    <row r="144" spans="1:9" ht="15">
      <c r="A144" s="34" t="s">
        <v>87</v>
      </c>
      <c r="B144" s="36" t="s">
        <v>268</v>
      </c>
      <c r="C144" s="36"/>
      <c r="D144" s="36"/>
      <c r="E144" s="36"/>
      <c r="F144" s="36"/>
      <c r="G144" s="23">
        <v>0</v>
      </c>
      <c r="H144" s="23"/>
      <c r="I144" s="23"/>
    </row>
    <row r="145" spans="1:9" ht="15">
      <c r="A145" s="34" t="s">
        <v>89</v>
      </c>
      <c r="B145" s="36" t="s">
        <v>269</v>
      </c>
      <c r="C145" s="36"/>
      <c r="D145" s="36"/>
      <c r="E145" s="38"/>
      <c r="F145" s="36"/>
      <c r="G145" s="19">
        <f>SUM(G140:G144)</f>
        <v>0</v>
      </c>
      <c r="H145" s="19">
        <f>SUM(H140:H144)</f>
        <v>0</v>
      </c>
      <c r="I145" s="19">
        <f>SUM(I140:I144)</f>
        <v>0</v>
      </c>
    </row>
    <row r="146" spans="1:9" s="58" customFormat="1" ht="15">
      <c r="A146" s="34" t="s">
        <v>91</v>
      </c>
      <c r="B146" s="36" t="s">
        <v>270</v>
      </c>
      <c r="C146" s="36"/>
      <c r="D146" s="36"/>
      <c r="E146" s="36"/>
      <c r="F146" s="38"/>
      <c r="G146" s="23">
        <v>0</v>
      </c>
      <c r="H146" s="23"/>
      <c r="I146" s="23">
        <v>1763</v>
      </c>
    </row>
    <row r="147" spans="1:9" ht="15">
      <c r="A147" s="34" t="s">
        <v>93</v>
      </c>
      <c r="B147" s="36" t="s">
        <v>271</v>
      </c>
      <c r="C147" s="36"/>
      <c r="D147" s="36"/>
      <c r="E147" s="36"/>
      <c r="F147" s="36"/>
      <c r="G147" s="23">
        <v>0</v>
      </c>
      <c r="H147" s="23"/>
      <c r="I147" s="23">
        <v>0</v>
      </c>
    </row>
    <row r="148" spans="1:9" ht="15">
      <c r="A148" s="34" t="s">
        <v>95</v>
      </c>
      <c r="B148" s="36" t="s">
        <v>272</v>
      </c>
      <c r="C148" s="36"/>
      <c r="D148" s="36"/>
      <c r="E148" s="36"/>
      <c r="F148" s="36"/>
      <c r="G148" s="23">
        <v>0</v>
      </c>
      <c r="H148" s="23"/>
      <c r="I148" s="23">
        <v>502</v>
      </c>
    </row>
    <row r="149" spans="1:9" ht="15">
      <c r="A149" s="34" t="s">
        <v>97</v>
      </c>
      <c r="B149" s="36" t="s">
        <v>273</v>
      </c>
      <c r="C149" s="38"/>
      <c r="D149" s="38"/>
      <c r="E149" s="38"/>
      <c r="F149" s="36"/>
      <c r="G149" s="19">
        <v>0</v>
      </c>
      <c r="H149" s="19">
        <f>SUM(H146:H148)</f>
        <v>0</v>
      </c>
      <c r="I149" s="19">
        <f>ABS(SUM(I146:I148))</f>
        <v>2265</v>
      </c>
    </row>
    <row r="150" spans="1:9" ht="15">
      <c r="A150" s="34" t="s">
        <v>274</v>
      </c>
      <c r="B150" s="36" t="s">
        <v>275</v>
      </c>
      <c r="C150" s="36"/>
      <c r="D150" s="36"/>
      <c r="E150" s="38"/>
      <c r="F150" s="38"/>
      <c r="G150" s="23">
        <v>0</v>
      </c>
      <c r="H150" s="23"/>
      <c r="I150" s="23">
        <v>0</v>
      </c>
    </row>
    <row r="151" spans="1:9" ht="15">
      <c r="A151" s="34" t="s">
        <v>276</v>
      </c>
      <c r="B151" s="36" t="s">
        <v>277</v>
      </c>
      <c r="C151" s="38"/>
      <c r="D151" s="38"/>
      <c r="E151" s="38"/>
      <c r="F151" s="38"/>
      <c r="G151" s="30">
        <v>0</v>
      </c>
      <c r="H151" s="30"/>
      <c r="I151" s="30">
        <v>82707</v>
      </c>
    </row>
    <row r="152" spans="1:9" s="60" customFormat="1" ht="15">
      <c r="A152" s="34" t="s">
        <v>278</v>
      </c>
      <c r="B152" s="36" t="s">
        <v>279</v>
      </c>
      <c r="C152" s="38"/>
      <c r="D152" s="38"/>
      <c r="E152" s="38"/>
      <c r="F152" s="38"/>
      <c r="G152" s="59"/>
      <c r="H152" s="59"/>
      <c r="I152" s="59"/>
    </row>
    <row r="153" spans="1:9" s="31" customFormat="1" ht="15.75">
      <c r="A153" s="34" t="s">
        <v>102</v>
      </c>
      <c r="B153" s="25" t="s">
        <v>280</v>
      </c>
      <c r="C153" s="25"/>
      <c r="D153" s="25"/>
      <c r="E153" s="25"/>
      <c r="F153" s="38"/>
      <c r="G153" s="19">
        <f>G134+G137+G138-G145-G149-G150-G151</f>
        <v>0</v>
      </c>
      <c r="H153" s="19">
        <f>H134+H137+H138-H145-H149-H150-H151</f>
        <v>0</v>
      </c>
      <c r="I153" s="19">
        <f>I134+I137+I138-I145-I149-I150-I151</f>
        <v>0</v>
      </c>
    </row>
    <row r="154" spans="1:9" s="60" customFormat="1" ht="15.75">
      <c r="A154" s="34" t="s">
        <v>104</v>
      </c>
      <c r="B154" s="36" t="s">
        <v>281</v>
      </c>
      <c r="C154" s="38"/>
      <c r="D154" s="38"/>
      <c r="E154" s="38"/>
      <c r="F154" s="25"/>
      <c r="G154" s="59"/>
      <c r="H154" s="59"/>
      <c r="I154" s="59"/>
    </row>
    <row r="155" spans="1:9" ht="15.75">
      <c r="A155" s="34" t="s">
        <v>106</v>
      </c>
      <c r="B155" s="21" t="s">
        <v>282</v>
      </c>
      <c r="C155" s="25"/>
      <c r="D155" s="25"/>
      <c r="E155" s="25"/>
      <c r="F155" s="38"/>
      <c r="G155" s="30"/>
      <c r="H155" s="30"/>
      <c r="I155" s="30"/>
    </row>
    <row r="156" spans="1:9" s="58" customFormat="1" ht="15">
      <c r="A156" s="34" t="s">
        <v>108</v>
      </c>
      <c r="B156" s="21" t="s">
        <v>283</v>
      </c>
      <c r="C156" s="25"/>
      <c r="D156" s="25"/>
      <c r="E156" s="24"/>
      <c r="F156" s="25"/>
      <c r="G156" s="30"/>
      <c r="H156" s="30"/>
      <c r="I156" s="30"/>
    </row>
    <row r="157" spans="1:9" s="58" customFormat="1" ht="15">
      <c r="A157" s="34" t="s">
        <v>110</v>
      </c>
      <c r="B157" s="21" t="s">
        <v>284</v>
      </c>
      <c r="C157" s="25"/>
      <c r="D157" s="25"/>
      <c r="E157" s="24"/>
      <c r="F157" s="25"/>
      <c r="G157" s="30"/>
      <c r="H157" s="30"/>
      <c r="I157" s="30"/>
    </row>
    <row r="158" spans="1:9" s="61" customFormat="1" ht="15">
      <c r="A158" s="21" t="s">
        <v>113</v>
      </c>
      <c r="B158" s="44" t="s">
        <v>285</v>
      </c>
      <c r="C158" s="44"/>
      <c r="D158" s="44"/>
      <c r="E158" s="44"/>
      <c r="F158" s="44"/>
      <c r="G158" s="59"/>
      <c r="H158" s="59"/>
      <c r="I158" s="59"/>
    </row>
    <row r="159" spans="1:9" s="58" customFormat="1" ht="15">
      <c r="A159" s="34" t="s">
        <v>115</v>
      </c>
      <c r="B159" s="21" t="s">
        <v>286</v>
      </c>
      <c r="C159" s="21"/>
      <c r="D159" s="21"/>
      <c r="E159" s="24"/>
      <c r="F159" s="21"/>
      <c r="G159" s="30"/>
      <c r="H159" s="30"/>
      <c r="I159" s="30"/>
    </row>
    <row r="160" spans="1:9" ht="15">
      <c r="A160" s="36" t="s">
        <v>117</v>
      </c>
      <c r="B160" s="36" t="s">
        <v>287</v>
      </c>
      <c r="C160" s="36"/>
      <c r="D160" s="36"/>
      <c r="E160" s="36"/>
      <c r="F160" s="36"/>
      <c r="G160" s="30"/>
      <c r="H160" s="30"/>
      <c r="I160" s="30"/>
    </row>
    <row r="161" spans="1:9" ht="15">
      <c r="A161" s="36" t="s">
        <v>119</v>
      </c>
      <c r="B161" s="36" t="s">
        <v>288</v>
      </c>
      <c r="C161" s="36"/>
      <c r="D161" s="36"/>
      <c r="E161" s="36"/>
      <c r="F161" s="36"/>
      <c r="G161" s="30"/>
      <c r="H161" s="30"/>
      <c r="I161" s="30"/>
    </row>
    <row r="162" spans="1:9" ht="15">
      <c r="A162" s="36" t="s">
        <v>121</v>
      </c>
      <c r="B162" s="36" t="s">
        <v>289</v>
      </c>
      <c r="C162" s="38"/>
      <c r="D162" s="38"/>
      <c r="E162" s="38"/>
      <c r="F162" s="36"/>
      <c r="G162" s="30"/>
      <c r="H162" s="30"/>
      <c r="I162" s="30">
        <v>0</v>
      </c>
    </row>
    <row r="163" spans="1:9" ht="15">
      <c r="A163" s="36" t="s">
        <v>123</v>
      </c>
      <c r="B163" s="36" t="s">
        <v>290</v>
      </c>
      <c r="C163" s="38"/>
      <c r="D163" s="38"/>
      <c r="E163" s="36"/>
      <c r="F163" s="38"/>
      <c r="G163" s="19">
        <f>G154+G156+G158+G160+G162</f>
        <v>0</v>
      </c>
      <c r="H163" s="19">
        <f>H154+H156+H158+H160+H162</f>
        <v>0</v>
      </c>
      <c r="I163" s="19">
        <f>I154+I156+I158+I160+I162</f>
        <v>0</v>
      </c>
    </row>
    <row r="164" spans="1:9" ht="15">
      <c r="A164" s="36" t="s">
        <v>125</v>
      </c>
      <c r="B164" s="36" t="s">
        <v>291</v>
      </c>
      <c r="C164" s="36"/>
      <c r="D164" s="36"/>
      <c r="E164" s="36"/>
      <c r="F164" s="36"/>
      <c r="G164" s="30"/>
      <c r="H164" s="30"/>
      <c r="I164" s="30"/>
    </row>
    <row r="165" spans="1:9" ht="15">
      <c r="A165" s="36" t="s">
        <v>127</v>
      </c>
      <c r="B165" s="36" t="s">
        <v>292</v>
      </c>
      <c r="C165" s="36"/>
      <c r="D165" s="36"/>
      <c r="E165" s="36"/>
      <c r="F165" s="36"/>
      <c r="G165" s="30"/>
      <c r="H165" s="30"/>
      <c r="I165" s="30"/>
    </row>
    <row r="166" spans="1:9" ht="15">
      <c r="A166" s="36" t="s">
        <v>129</v>
      </c>
      <c r="B166" s="36" t="s">
        <v>293</v>
      </c>
      <c r="C166" s="36"/>
      <c r="D166" s="36"/>
      <c r="E166" s="36"/>
      <c r="F166" s="36"/>
      <c r="G166" s="30">
        <v>0</v>
      </c>
      <c r="H166" s="30"/>
      <c r="I166" s="30">
        <v>0</v>
      </c>
    </row>
    <row r="167" spans="1:9" ht="15">
      <c r="A167" s="36" t="s">
        <v>131</v>
      </c>
      <c r="B167" s="36" t="s">
        <v>294</v>
      </c>
      <c r="C167" s="36"/>
      <c r="D167" s="36"/>
      <c r="E167" s="36"/>
      <c r="F167" s="36"/>
      <c r="G167" s="30"/>
      <c r="H167" s="30"/>
      <c r="I167" s="30"/>
    </row>
    <row r="168" spans="1:9" ht="15">
      <c r="A168" s="36" t="s">
        <v>133</v>
      </c>
      <c r="B168" s="36" t="s">
        <v>295</v>
      </c>
      <c r="C168" s="36"/>
      <c r="D168" s="36"/>
      <c r="E168" s="36"/>
      <c r="F168" s="36"/>
      <c r="G168" s="30"/>
      <c r="H168" s="30"/>
      <c r="I168" s="30"/>
    </row>
    <row r="169" spans="1:9" ht="15">
      <c r="A169" s="36" t="s">
        <v>135</v>
      </c>
      <c r="B169" s="36" t="s">
        <v>296</v>
      </c>
      <c r="C169" s="36"/>
      <c r="D169" s="36"/>
      <c r="E169" s="36"/>
      <c r="F169" s="36"/>
      <c r="G169" s="30"/>
      <c r="H169" s="30"/>
      <c r="I169" s="30"/>
    </row>
    <row r="170" spans="1:9" s="58" customFormat="1" ht="14.25">
      <c r="A170" s="36" t="s">
        <v>137</v>
      </c>
      <c r="B170" s="36" t="s">
        <v>297</v>
      </c>
      <c r="C170" s="36"/>
      <c r="D170" s="36"/>
      <c r="E170" s="36"/>
      <c r="F170" s="36"/>
      <c r="G170" s="19">
        <f>G164+G166+G168+G169</f>
        <v>0</v>
      </c>
      <c r="H170" s="19">
        <f>H164+H166+H168+H169</f>
        <v>0</v>
      </c>
      <c r="I170" s="19">
        <f>I164+I166+I168+I169</f>
        <v>0</v>
      </c>
    </row>
    <row r="171" spans="1:9" ht="15">
      <c r="A171" s="34" t="s">
        <v>139</v>
      </c>
      <c r="B171" s="38" t="s">
        <v>298</v>
      </c>
      <c r="C171" s="38"/>
      <c r="D171" s="38"/>
      <c r="E171" s="38"/>
      <c r="F171" s="38"/>
      <c r="G171" s="19">
        <f>G163-G170</f>
        <v>0</v>
      </c>
      <c r="H171" s="19">
        <f>H163-H170</f>
        <v>0</v>
      </c>
      <c r="I171" s="19">
        <f>I163-I170</f>
        <v>0</v>
      </c>
    </row>
    <row r="172" spans="1:11" ht="15">
      <c r="A172" s="34" t="s">
        <v>141</v>
      </c>
      <c r="B172" s="38" t="s">
        <v>299</v>
      </c>
      <c r="C172" s="38"/>
      <c r="D172" s="38"/>
      <c r="E172" s="38"/>
      <c r="F172" s="38"/>
      <c r="G172" s="19">
        <f>G153+G171</f>
        <v>0</v>
      </c>
      <c r="H172" s="19">
        <f>H153+H171</f>
        <v>0</v>
      </c>
      <c r="I172" s="19">
        <f>I153+I171</f>
        <v>0</v>
      </c>
      <c r="K172" s="62"/>
    </row>
    <row r="173" spans="1:9" ht="15">
      <c r="A173" s="36" t="s">
        <v>143</v>
      </c>
      <c r="B173" s="36" t="s">
        <v>300</v>
      </c>
      <c r="C173" s="38"/>
      <c r="D173" s="38"/>
      <c r="E173" s="38"/>
      <c r="F173" s="38"/>
      <c r="G173" s="30"/>
      <c r="H173" s="30"/>
      <c r="I173" s="30"/>
    </row>
    <row r="174" spans="1:9" ht="15">
      <c r="A174" s="36" t="s">
        <v>145</v>
      </c>
      <c r="B174" s="36" t="s">
        <v>301</v>
      </c>
      <c r="C174" s="38"/>
      <c r="D174" s="38"/>
      <c r="E174" s="38"/>
      <c r="F174" s="38"/>
      <c r="G174" s="30"/>
      <c r="H174" s="30"/>
      <c r="I174" s="30"/>
    </row>
    <row r="175" spans="1:9" ht="15">
      <c r="A175" s="34" t="s">
        <v>147</v>
      </c>
      <c r="B175" s="63" t="s">
        <v>302</v>
      </c>
      <c r="C175" s="63"/>
      <c r="D175" s="63"/>
      <c r="E175" s="63"/>
      <c r="F175" s="38"/>
      <c r="G175" s="19">
        <f>G173-G174</f>
        <v>0</v>
      </c>
      <c r="H175" s="19">
        <f>H173-H174</f>
        <v>0</v>
      </c>
      <c r="I175" s="19">
        <f>I173-I174</f>
        <v>0</v>
      </c>
    </row>
    <row r="176" spans="1:9" ht="15">
      <c r="A176" s="36" t="s">
        <v>149</v>
      </c>
      <c r="B176" s="38" t="s">
        <v>303</v>
      </c>
      <c r="C176" s="38"/>
      <c r="D176" s="38"/>
      <c r="E176" s="36" t="s">
        <v>304</v>
      </c>
      <c r="F176" s="63"/>
      <c r="G176" s="19">
        <f>G172+G175</f>
        <v>0</v>
      </c>
      <c r="H176" s="19">
        <f>H172+H175</f>
        <v>0</v>
      </c>
      <c r="I176" s="19">
        <f>I172+I175</f>
        <v>0</v>
      </c>
    </row>
    <row r="177" spans="1:9" s="58" customFormat="1" ht="15">
      <c r="A177" s="34" t="s">
        <v>151</v>
      </c>
      <c r="B177" s="36" t="s">
        <v>305</v>
      </c>
      <c r="C177" s="38"/>
      <c r="D177" s="38"/>
      <c r="E177" s="38"/>
      <c r="F177" s="38"/>
      <c r="G177" s="30">
        <v>0</v>
      </c>
      <c r="H177" s="30"/>
      <c r="I177" s="30">
        <v>0</v>
      </c>
    </row>
    <row r="178" spans="1:9" s="58" customFormat="1" ht="15">
      <c r="A178" s="34" t="s">
        <v>153</v>
      </c>
      <c r="B178" s="38" t="s">
        <v>306</v>
      </c>
      <c r="C178" s="38"/>
      <c r="D178" s="38"/>
      <c r="E178" s="38"/>
      <c r="F178" s="38"/>
      <c r="G178" s="19">
        <f>G176-G177</f>
        <v>0</v>
      </c>
      <c r="H178" s="19">
        <f>H176-H177</f>
        <v>0</v>
      </c>
      <c r="I178" s="19">
        <f>I176-I177</f>
        <v>0</v>
      </c>
    </row>
    <row r="179" spans="1:9" s="58" customFormat="1" ht="15">
      <c r="A179" s="34" t="s">
        <v>155</v>
      </c>
      <c r="B179" s="36" t="s">
        <v>307</v>
      </c>
      <c r="C179" s="38"/>
      <c r="D179" s="38"/>
      <c r="E179" s="38"/>
      <c r="F179" s="38"/>
      <c r="G179" s="30"/>
      <c r="H179" s="30"/>
      <c r="I179" s="30"/>
    </row>
    <row r="180" spans="1:9" ht="15">
      <c r="A180" s="36" t="s">
        <v>158</v>
      </c>
      <c r="B180" s="36" t="s">
        <v>308</v>
      </c>
      <c r="C180" s="36"/>
      <c r="D180" s="36"/>
      <c r="E180" s="36"/>
      <c r="F180" s="36"/>
      <c r="G180" s="30"/>
      <c r="H180" s="30"/>
      <c r="I180" s="30"/>
    </row>
    <row r="181" spans="1:9" ht="15">
      <c r="A181" s="34" t="s">
        <v>160</v>
      </c>
      <c r="B181" s="38" t="s">
        <v>309</v>
      </c>
      <c r="C181" s="38"/>
      <c r="D181" s="38"/>
      <c r="E181" s="38"/>
      <c r="F181" s="36"/>
      <c r="G181" s="19">
        <f>G178+G179-G180</f>
        <v>0</v>
      </c>
      <c r="H181" s="19">
        <f>H178+H179-H180</f>
        <v>0</v>
      </c>
      <c r="I181" s="19">
        <f>I178+I179-I180</f>
        <v>0</v>
      </c>
    </row>
    <row r="182" spans="1:9" ht="15">
      <c r="A182" s="56"/>
      <c r="B182" s="56"/>
      <c r="C182" s="56"/>
      <c r="D182" s="56"/>
      <c r="E182" s="56"/>
      <c r="F182" s="38"/>
      <c r="G182" s="64"/>
      <c r="H182" s="64"/>
      <c r="I182" s="64"/>
    </row>
    <row r="183" spans="1:9" ht="15">
      <c r="A183" s="56"/>
      <c r="B183" s="56"/>
      <c r="C183" s="56"/>
      <c r="D183" s="56"/>
      <c r="E183" s="56"/>
      <c r="F183" s="56"/>
      <c r="G183" s="65"/>
      <c r="H183" s="65"/>
      <c r="I183" s="65"/>
    </row>
    <row r="184" spans="1:9" ht="15">
      <c r="A184" s="56"/>
      <c r="B184" s="56"/>
      <c r="C184" s="56"/>
      <c r="D184" s="56"/>
      <c r="E184" s="56"/>
      <c r="F184" s="56"/>
      <c r="G184" s="65"/>
      <c r="H184" s="65"/>
      <c r="I184" s="65"/>
    </row>
    <row r="185" spans="1:9" s="42" customFormat="1" ht="14.25">
      <c r="A185" s="56"/>
      <c r="B185" s="56"/>
      <c r="C185" s="56"/>
      <c r="D185" s="56"/>
      <c r="E185" s="56"/>
      <c r="F185" s="56"/>
      <c r="G185" s="65"/>
      <c r="H185" s="65"/>
      <c r="I185" s="65"/>
    </row>
    <row r="186" spans="1:9" ht="15.75">
      <c r="A186" s="56"/>
      <c r="B186" s="56"/>
      <c r="C186" s="52" t="s">
        <v>252</v>
      </c>
      <c r="D186" s="52"/>
      <c r="E186" s="52"/>
      <c r="F186" s="56"/>
      <c r="G186" s="65"/>
      <c r="H186" s="65"/>
      <c r="I186" s="65"/>
    </row>
    <row r="187" spans="1:9" ht="15.75">
      <c r="A187" s="56"/>
      <c r="B187" s="56"/>
      <c r="C187" s="52" t="s">
        <v>310</v>
      </c>
      <c r="D187" s="52"/>
      <c r="E187" s="52"/>
      <c r="F187" s="56"/>
      <c r="G187" s="33"/>
      <c r="H187" s="65"/>
      <c r="I187" s="33"/>
    </row>
    <row r="188" spans="1:9" ht="15">
      <c r="A188" s="56"/>
      <c r="B188" s="56"/>
      <c r="C188" s="56"/>
      <c r="D188" s="56"/>
      <c r="E188" s="56"/>
      <c r="F188" s="56"/>
      <c r="G188" s="65"/>
      <c r="H188" s="65"/>
      <c r="I188" s="65"/>
    </row>
    <row r="189" spans="1:9" ht="15">
      <c r="A189" s="56"/>
      <c r="B189" s="56"/>
      <c r="C189" s="56"/>
      <c r="D189" s="56"/>
      <c r="E189" s="56"/>
      <c r="F189" s="56"/>
      <c r="G189" s="65"/>
      <c r="H189" s="65"/>
      <c r="I189" s="65"/>
    </row>
    <row r="190" spans="1:9" ht="15">
      <c r="A190" s="56"/>
      <c r="B190" s="56"/>
      <c r="C190" s="56"/>
      <c r="D190" s="56"/>
      <c r="E190" s="56"/>
      <c r="F190" s="56"/>
      <c r="G190" s="65"/>
      <c r="H190" s="65"/>
      <c r="I190" s="65"/>
    </row>
    <row r="191" spans="1:9" ht="15">
      <c r="A191" s="56"/>
      <c r="B191" s="56"/>
      <c r="C191" s="56"/>
      <c r="D191" s="56"/>
      <c r="E191" s="56"/>
      <c r="F191" s="56"/>
      <c r="G191" s="65"/>
      <c r="H191" s="65"/>
      <c r="I191" s="65"/>
    </row>
    <row r="192" spans="1:9" ht="15">
      <c r="A192" s="34" t="s">
        <v>63</v>
      </c>
      <c r="B192" s="29" t="s">
        <v>256</v>
      </c>
      <c r="C192" s="29"/>
      <c r="D192" s="29"/>
      <c r="E192" s="29"/>
      <c r="F192" s="24"/>
      <c r="G192" s="19">
        <f aca="true" t="shared" si="0" ref="G192:I193">G132</f>
        <v>0</v>
      </c>
      <c r="H192" s="19">
        <f t="shared" si="0"/>
        <v>0</v>
      </c>
      <c r="I192" s="19">
        <f t="shared" si="0"/>
        <v>0</v>
      </c>
    </row>
    <row r="193" spans="1:9" ht="15">
      <c r="A193" s="34" t="s">
        <v>65</v>
      </c>
      <c r="B193" s="36" t="s">
        <v>257</v>
      </c>
      <c r="C193" s="36"/>
      <c r="D193" s="36"/>
      <c r="E193" s="36"/>
      <c r="F193" s="29"/>
      <c r="G193" s="19">
        <f t="shared" si="0"/>
        <v>0</v>
      </c>
      <c r="H193" s="19">
        <f t="shared" si="0"/>
        <v>0</v>
      </c>
      <c r="I193" s="19">
        <f t="shared" si="0"/>
        <v>0</v>
      </c>
    </row>
    <row r="194" spans="1:9" s="58" customFormat="1" ht="15">
      <c r="A194" s="34" t="s">
        <v>67</v>
      </c>
      <c r="B194" s="36" t="s">
        <v>311</v>
      </c>
      <c r="C194" s="38"/>
      <c r="D194" s="38"/>
      <c r="E194" s="38"/>
      <c r="F194" s="36"/>
      <c r="G194" s="19">
        <f>SUM(G192:G193)</f>
        <v>0</v>
      </c>
      <c r="H194" s="19">
        <f>SUM(H192:H193)</f>
        <v>0</v>
      </c>
      <c r="I194" s="19">
        <f>SUM(I192:I193)</f>
        <v>0</v>
      </c>
    </row>
    <row r="195" spans="1:9" ht="15">
      <c r="A195" s="34" t="s">
        <v>69</v>
      </c>
      <c r="B195" s="36" t="s">
        <v>312</v>
      </c>
      <c r="C195" s="36"/>
      <c r="D195" s="36"/>
      <c r="E195" s="36"/>
      <c r="F195" s="38"/>
      <c r="G195" s="23"/>
      <c r="H195" s="23"/>
      <c r="I195" s="23"/>
    </row>
    <row r="196" spans="1:9" ht="15">
      <c r="A196" s="34" t="s">
        <v>71</v>
      </c>
      <c r="B196" s="36" t="s">
        <v>313</v>
      </c>
      <c r="C196" s="36"/>
      <c r="D196" s="36"/>
      <c r="E196" s="36"/>
      <c r="F196" s="36"/>
      <c r="G196" s="23"/>
      <c r="H196" s="23"/>
      <c r="I196" s="23"/>
    </row>
    <row r="197" spans="1:9" ht="15">
      <c r="A197" s="34">
        <v>6</v>
      </c>
      <c r="B197" s="36" t="s">
        <v>314</v>
      </c>
      <c r="C197" s="36"/>
      <c r="D197" s="36"/>
      <c r="E197" s="36"/>
      <c r="F197" s="36"/>
      <c r="G197" s="23"/>
      <c r="H197" s="23"/>
      <c r="I197" s="23"/>
    </row>
    <row r="198" spans="1:9" ht="15">
      <c r="A198" s="34">
        <v>7</v>
      </c>
      <c r="B198" s="36" t="s">
        <v>315</v>
      </c>
      <c r="C198" s="36"/>
      <c r="D198" s="36"/>
      <c r="E198" s="36"/>
      <c r="F198" s="36"/>
      <c r="G198" s="19">
        <f>SUM(G195:G197)</f>
        <v>0</v>
      </c>
      <c r="H198" s="19">
        <f>SUM(H195:H197)</f>
        <v>0</v>
      </c>
      <c r="I198" s="19">
        <f>SUM(I195:I197)</f>
        <v>0</v>
      </c>
    </row>
    <row r="199" spans="1:9" ht="15">
      <c r="A199" s="34">
        <v>8</v>
      </c>
      <c r="B199" s="36" t="s">
        <v>316</v>
      </c>
      <c r="C199" s="36"/>
      <c r="D199" s="36"/>
      <c r="E199" s="36"/>
      <c r="F199" s="36"/>
      <c r="G199" s="19">
        <f>G194-G198</f>
        <v>0</v>
      </c>
      <c r="H199" s="19">
        <f>H194-H198</f>
        <v>0</v>
      </c>
      <c r="I199" s="19">
        <f>I194-I198</f>
        <v>0</v>
      </c>
    </row>
    <row r="200" spans="1:9" ht="15">
      <c r="A200" s="34">
        <v>9</v>
      </c>
      <c r="B200" s="36" t="s">
        <v>317</v>
      </c>
      <c r="C200" s="38"/>
      <c r="D200" s="38"/>
      <c r="E200" s="38"/>
      <c r="F200" s="38"/>
      <c r="G200" s="66"/>
      <c r="H200" s="66"/>
      <c r="I200" s="66"/>
    </row>
    <row r="201" spans="1:9" ht="15">
      <c r="A201" s="34">
        <v>10</v>
      </c>
      <c r="B201" s="36" t="s">
        <v>318</v>
      </c>
      <c r="C201" s="36"/>
      <c r="D201" s="36"/>
      <c r="E201" s="36"/>
      <c r="F201" s="38"/>
      <c r="G201" s="23"/>
      <c r="H201" s="23"/>
      <c r="I201" s="23"/>
    </row>
    <row r="202" spans="1:9" ht="15">
      <c r="A202" s="34">
        <v>11</v>
      </c>
      <c r="B202" s="36" t="s">
        <v>319</v>
      </c>
      <c r="C202" s="36"/>
      <c r="D202" s="36"/>
      <c r="E202" s="36"/>
      <c r="F202" s="36"/>
      <c r="G202" s="23"/>
      <c r="H202" s="23"/>
      <c r="I202" s="23"/>
    </row>
    <row r="203" spans="1:9" ht="15">
      <c r="A203" s="34">
        <v>12</v>
      </c>
      <c r="B203" s="36" t="s">
        <v>320</v>
      </c>
      <c r="C203" s="36"/>
      <c r="D203" s="36"/>
      <c r="E203" s="36"/>
      <c r="F203" s="36"/>
      <c r="G203" s="19">
        <f>SUM(G200:G202)</f>
        <v>0</v>
      </c>
      <c r="H203" s="19">
        <f>SUM(H200:H202)</f>
        <v>0</v>
      </c>
      <c r="I203" s="19">
        <f>SUM(I200:I202)</f>
        <v>0</v>
      </c>
    </row>
    <row r="204" spans="1:9" ht="15">
      <c r="A204" s="34">
        <v>13</v>
      </c>
      <c r="B204" s="36" t="s">
        <v>321</v>
      </c>
      <c r="C204" s="36"/>
      <c r="D204" s="36"/>
      <c r="E204" s="36"/>
      <c r="F204" s="36"/>
      <c r="G204" s="19">
        <f aca="true" t="shared" si="1" ref="G204:I205">G138</f>
        <v>0</v>
      </c>
      <c r="H204" s="19">
        <f t="shared" si="1"/>
        <v>0</v>
      </c>
      <c r="I204" s="19">
        <f t="shared" si="1"/>
        <v>84972</v>
      </c>
    </row>
    <row r="205" spans="1:9" ht="15">
      <c r="A205" s="34">
        <v>14</v>
      </c>
      <c r="B205" s="38" t="s">
        <v>322</v>
      </c>
      <c r="C205" s="36"/>
      <c r="D205" s="36"/>
      <c r="E205" s="36"/>
      <c r="F205" s="36"/>
      <c r="G205" s="19">
        <f t="shared" si="1"/>
        <v>0</v>
      </c>
      <c r="H205" s="19">
        <f t="shared" si="1"/>
        <v>0</v>
      </c>
      <c r="I205" s="19">
        <f t="shared" si="1"/>
        <v>0</v>
      </c>
    </row>
    <row r="206" spans="1:9" ht="15">
      <c r="A206" s="34">
        <v>15</v>
      </c>
      <c r="B206" s="36" t="s">
        <v>323</v>
      </c>
      <c r="C206" s="36"/>
      <c r="D206" s="36"/>
      <c r="E206" s="38"/>
      <c r="F206" s="36"/>
      <c r="G206" s="19">
        <f aca="true" t="shared" si="2" ref="G206:I207">G151</f>
        <v>0</v>
      </c>
      <c r="H206" s="19">
        <f t="shared" si="2"/>
        <v>0</v>
      </c>
      <c r="I206" s="19">
        <f t="shared" si="2"/>
        <v>82707</v>
      </c>
    </row>
    <row r="207" spans="1:9" ht="15">
      <c r="A207" s="34">
        <v>16</v>
      </c>
      <c r="B207" s="38" t="s">
        <v>324</v>
      </c>
      <c r="C207" s="36"/>
      <c r="D207" s="36"/>
      <c r="E207" s="36"/>
      <c r="F207" s="38"/>
      <c r="G207" s="19">
        <f t="shared" si="2"/>
        <v>0</v>
      </c>
      <c r="H207" s="19">
        <f t="shared" si="2"/>
        <v>0</v>
      </c>
      <c r="I207" s="19">
        <f t="shared" si="2"/>
        <v>0</v>
      </c>
    </row>
    <row r="208" spans="1:9" ht="15">
      <c r="A208" s="34">
        <v>17</v>
      </c>
      <c r="B208" s="38" t="s">
        <v>325</v>
      </c>
      <c r="C208" s="38"/>
      <c r="D208" s="38"/>
      <c r="E208" s="38"/>
      <c r="F208" s="38"/>
      <c r="G208" s="19">
        <f>G199-G203+G204-G206</f>
        <v>0</v>
      </c>
      <c r="H208" s="19">
        <f>H199-H203+H204-H206</f>
        <v>0</v>
      </c>
      <c r="I208" s="19">
        <f>I199-I203+I204-I206</f>
        <v>2265</v>
      </c>
    </row>
    <row r="209" spans="1:9" ht="15">
      <c r="A209" s="34">
        <v>18</v>
      </c>
      <c r="B209" s="36" t="s">
        <v>326</v>
      </c>
      <c r="C209" s="36"/>
      <c r="D209" s="36"/>
      <c r="E209" s="36"/>
      <c r="F209" s="36"/>
      <c r="G209" s="19">
        <f aca="true" t="shared" si="3" ref="G209:G236">G154</f>
        <v>0</v>
      </c>
      <c r="H209" s="19">
        <f aca="true" t="shared" si="4" ref="H209:I224">H154</f>
        <v>0</v>
      </c>
      <c r="I209" s="19">
        <f t="shared" si="4"/>
        <v>0</v>
      </c>
    </row>
    <row r="210" spans="1:9" ht="15">
      <c r="A210" s="34">
        <v>19</v>
      </c>
      <c r="B210" s="37" t="s">
        <v>327</v>
      </c>
      <c r="C210" s="38"/>
      <c r="D210" s="38"/>
      <c r="E210" s="38"/>
      <c r="F210" s="36"/>
      <c r="G210" s="19">
        <f t="shared" si="3"/>
        <v>0</v>
      </c>
      <c r="H210" s="19">
        <f t="shared" si="4"/>
        <v>0</v>
      </c>
      <c r="I210" s="19">
        <f t="shared" si="4"/>
        <v>0</v>
      </c>
    </row>
    <row r="211" spans="1:9" ht="15">
      <c r="A211" s="34">
        <v>20</v>
      </c>
      <c r="B211" s="36" t="s">
        <v>328</v>
      </c>
      <c r="C211" s="36"/>
      <c r="D211" s="36"/>
      <c r="E211" s="38"/>
      <c r="F211" s="38"/>
      <c r="G211" s="19">
        <f t="shared" si="3"/>
        <v>0</v>
      </c>
      <c r="H211" s="19">
        <f t="shared" si="4"/>
        <v>0</v>
      </c>
      <c r="I211" s="19">
        <f t="shared" si="4"/>
        <v>0</v>
      </c>
    </row>
    <row r="212" spans="1:9" ht="15">
      <c r="A212" s="34">
        <v>21</v>
      </c>
      <c r="B212" s="38" t="s">
        <v>329</v>
      </c>
      <c r="C212" s="38"/>
      <c r="D212" s="38"/>
      <c r="E212" s="38"/>
      <c r="F212" s="38"/>
      <c r="G212" s="19">
        <f t="shared" si="3"/>
        <v>0</v>
      </c>
      <c r="H212" s="19">
        <f t="shared" si="4"/>
        <v>0</v>
      </c>
      <c r="I212" s="19">
        <f t="shared" si="4"/>
        <v>0</v>
      </c>
    </row>
    <row r="213" spans="1:9" ht="15">
      <c r="A213" s="34">
        <v>22</v>
      </c>
      <c r="B213" s="36" t="s">
        <v>330</v>
      </c>
      <c r="C213" s="38"/>
      <c r="D213" s="38"/>
      <c r="E213" s="38"/>
      <c r="F213" s="38"/>
      <c r="G213" s="19">
        <f t="shared" si="3"/>
        <v>0</v>
      </c>
      <c r="H213" s="19">
        <f t="shared" si="4"/>
        <v>0</v>
      </c>
      <c r="I213" s="19">
        <f t="shared" si="4"/>
        <v>0</v>
      </c>
    </row>
    <row r="214" spans="1:9" ht="15.75">
      <c r="A214" s="34">
        <v>23</v>
      </c>
      <c r="B214" s="25" t="s">
        <v>331</v>
      </c>
      <c r="C214" s="21"/>
      <c r="D214" s="21"/>
      <c r="E214" s="21"/>
      <c r="F214" s="36"/>
      <c r="G214" s="19">
        <f t="shared" si="3"/>
        <v>0</v>
      </c>
      <c r="H214" s="19">
        <f t="shared" si="4"/>
        <v>0</v>
      </c>
      <c r="I214" s="19">
        <f t="shared" si="4"/>
        <v>0</v>
      </c>
    </row>
    <row r="215" spans="1:9" ht="15.75">
      <c r="A215" s="34">
        <v>24</v>
      </c>
      <c r="B215" s="36" t="s">
        <v>332</v>
      </c>
      <c r="C215" s="38"/>
      <c r="D215" s="38"/>
      <c r="E215" s="38"/>
      <c r="F215" s="25"/>
      <c r="G215" s="19">
        <f t="shared" si="3"/>
        <v>0</v>
      </c>
      <c r="H215" s="19">
        <f t="shared" si="4"/>
        <v>0</v>
      </c>
      <c r="I215" s="19">
        <f t="shared" si="4"/>
        <v>0</v>
      </c>
    </row>
    <row r="216" spans="1:9" ht="15.75">
      <c r="A216" s="34">
        <v>25</v>
      </c>
      <c r="B216" s="25" t="s">
        <v>333</v>
      </c>
      <c r="C216" s="25"/>
      <c r="D216" s="25"/>
      <c r="E216" s="25"/>
      <c r="F216" s="38"/>
      <c r="G216" s="19">
        <f t="shared" si="3"/>
        <v>0</v>
      </c>
      <c r="H216" s="19">
        <f t="shared" si="4"/>
        <v>0</v>
      </c>
      <c r="I216" s="19">
        <f t="shared" si="4"/>
        <v>0</v>
      </c>
    </row>
    <row r="217" spans="1:9" ht="15.75">
      <c r="A217" s="34">
        <v>26</v>
      </c>
      <c r="B217" s="21" t="s">
        <v>334</v>
      </c>
      <c r="C217" s="25"/>
      <c r="D217" s="25"/>
      <c r="E217" s="24"/>
      <c r="F217" s="25"/>
      <c r="G217" s="19">
        <f t="shared" si="3"/>
        <v>0</v>
      </c>
      <c r="H217" s="19">
        <f t="shared" si="4"/>
        <v>0</v>
      </c>
      <c r="I217" s="19">
        <f t="shared" si="4"/>
        <v>0</v>
      </c>
    </row>
    <row r="218" spans="1:9" ht="15">
      <c r="A218" s="36">
        <v>27</v>
      </c>
      <c r="B218" s="36" t="s">
        <v>335</v>
      </c>
      <c r="C218" s="36"/>
      <c r="D218" s="36"/>
      <c r="E218" s="36"/>
      <c r="F218" s="36"/>
      <c r="G218" s="19">
        <f t="shared" si="3"/>
        <v>0</v>
      </c>
      <c r="H218" s="19">
        <f t="shared" si="4"/>
        <v>0</v>
      </c>
      <c r="I218" s="19">
        <f t="shared" si="4"/>
        <v>0</v>
      </c>
    </row>
    <row r="219" spans="1:9" ht="15">
      <c r="A219" s="36">
        <v>28</v>
      </c>
      <c r="B219" s="36" t="s">
        <v>336</v>
      </c>
      <c r="C219" s="36"/>
      <c r="D219" s="36"/>
      <c r="E219" s="36"/>
      <c r="F219" s="36"/>
      <c r="G219" s="19">
        <f t="shared" si="3"/>
        <v>0</v>
      </c>
      <c r="H219" s="19">
        <f t="shared" si="4"/>
        <v>0</v>
      </c>
      <c r="I219" s="19">
        <f t="shared" si="4"/>
        <v>0</v>
      </c>
    </row>
    <row r="220" spans="1:9" ht="15">
      <c r="A220" s="36">
        <v>29</v>
      </c>
      <c r="B220" s="36" t="s">
        <v>337</v>
      </c>
      <c r="C220" s="36"/>
      <c r="D220" s="36"/>
      <c r="E220" s="36"/>
      <c r="F220" s="36"/>
      <c r="G220" s="19">
        <f t="shared" si="3"/>
        <v>0</v>
      </c>
      <c r="H220" s="19">
        <f t="shared" si="4"/>
        <v>0</v>
      </c>
      <c r="I220" s="19">
        <f t="shared" si="4"/>
        <v>0</v>
      </c>
    </row>
    <row r="221" spans="1:9" ht="15">
      <c r="A221" s="36">
        <v>30</v>
      </c>
      <c r="B221" s="36" t="s">
        <v>338</v>
      </c>
      <c r="C221" s="36"/>
      <c r="D221" s="36"/>
      <c r="E221" s="36"/>
      <c r="F221" s="36"/>
      <c r="G221" s="19">
        <f t="shared" si="3"/>
        <v>0</v>
      </c>
      <c r="H221" s="19">
        <f t="shared" si="4"/>
        <v>0</v>
      </c>
      <c r="I221" s="19">
        <f t="shared" si="4"/>
        <v>0</v>
      </c>
    </row>
    <row r="222" spans="1:9" ht="15">
      <c r="A222" s="36">
        <v>31</v>
      </c>
      <c r="B222" s="36" t="s">
        <v>339</v>
      </c>
      <c r="C222" s="36"/>
      <c r="D222" s="36"/>
      <c r="E222" s="36"/>
      <c r="F222" s="36"/>
      <c r="G222" s="19">
        <f t="shared" si="3"/>
        <v>0</v>
      </c>
      <c r="H222" s="19">
        <f t="shared" si="4"/>
        <v>0</v>
      </c>
      <c r="I222" s="19">
        <f t="shared" si="4"/>
        <v>0</v>
      </c>
    </row>
    <row r="223" spans="1:9" ht="15">
      <c r="A223" s="36">
        <v>32</v>
      </c>
      <c r="B223" s="36" t="s">
        <v>340</v>
      </c>
      <c r="C223" s="36"/>
      <c r="D223" s="36"/>
      <c r="E223" s="36"/>
      <c r="F223" s="36"/>
      <c r="G223" s="19">
        <f t="shared" si="3"/>
        <v>0</v>
      </c>
      <c r="H223" s="19">
        <f t="shared" si="4"/>
        <v>0</v>
      </c>
      <c r="I223" s="19">
        <f t="shared" si="4"/>
        <v>0</v>
      </c>
    </row>
    <row r="224" spans="1:9" ht="15">
      <c r="A224" s="36">
        <v>33</v>
      </c>
      <c r="B224" s="36" t="s">
        <v>341</v>
      </c>
      <c r="C224" s="36"/>
      <c r="D224" s="36"/>
      <c r="E224" s="36"/>
      <c r="F224" s="36"/>
      <c r="G224" s="19">
        <f t="shared" si="3"/>
        <v>0</v>
      </c>
      <c r="H224" s="19">
        <f t="shared" si="4"/>
        <v>0</v>
      </c>
      <c r="I224" s="19">
        <f t="shared" si="4"/>
        <v>0</v>
      </c>
    </row>
    <row r="225" spans="1:9" ht="15">
      <c r="A225" s="36">
        <v>34</v>
      </c>
      <c r="B225" s="36" t="s">
        <v>342</v>
      </c>
      <c r="C225" s="36"/>
      <c r="D225" s="36"/>
      <c r="E225" s="36"/>
      <c r="F225" s="36"/>
      <c r="G225" s="19">
        <f t="shared" si="3"/>
        <v>0</v>
      </c>
      <c r="H225" s="19">
        <f aca="true" t="shared" si="5" ref="H225:I236">H170</f>
        <v>0</v>
      </c>
      <c r="I225" s="19">
        <f t="shared" si="5"/>
        <v>0</v>
      </c>
    </row>
    <row r="226" spans="1:9" ht="15">
      <c r="A226" s="34">
        <v>35</v>
      </c>
      <c r="B226" s="38" t="s">
        <v>343</v>
      </c>
      <c r="C226" s="38"/>
      <c r="D226" s="38"/>
      <c r="E226" s="38"/>
      <c r="F226" s="38"/>
      <c r="G226" s="19">
        <f t="shared" si="3"/>
        <v>0</v>
      </c>
      <c r="H226" s="19">
        <f t="shared" si="5"/>
        <v>0</v>
      </c>
      <c r="I226" s="19">
        <f t="shared" si="5"/>
        <v>0</v>
      </c>
    </row>
    <row r="227" spans="1:9" ht="15">
      <c r="A227" s="34">
        <v>36</v>
      </c>
      <c r="B227" s="38" t="s">
        <v>299</v>
      </c>
      <c r="C227" s="38"/>
      <c r="D227" s="38"/>
      <c r="E227" s="38"/>
      <c r="F227" s="38"/>
      <c r="G227" s="19">
        <f t="shared" si="3"/>
        <v>0</v>
      </c>
      <c r="H227" s="19">
        <f t="shared" si="5"/>
        <v>0</v>
      </c>
      <c r="I227" s="19">
        <f t="shared" si="5"/>
        <v>0</v>
      </c>
    </row>
    <row r="228" spans="1:9" ht="15">
      <c r="A228" s="36">
        <v>37</v>
      </c>
      <c r="B228" s="36" t="s">
        <v>344</v>
      </c>
      <c r="C228" s="36"/>
      <c r="D228" s="36"/>
      <c r="E228" s="38"/>
      <c r="F228" s="38"/>
      <c r="G228" s="19">
        <f t="shared" si="3"/>
        <v>0</v>
      </c>
      <c r="H228" s="19">
        <f t="shared" si="5"/>
        <v>0</v>
      </c>
      <c r="I228" s="19">
        <f t="shared" si="5"/>
        <v>0</v>
      </c>
    </row>
    <row r="229" spans="1:9" ht="15">
      <c r="A229" s="36">
        <v>38</v>
      </c>
      <c r="B229" s="36" t="s">
        <v>345</v>
      </c>
      <c r="C229" s="36"/>
      <c r="D229" s="36"/>
      <c r="E229" s="36"/>
      <c r="F229" s="38"/>
      <c r="G229" s="19">
        <f t="shared" si="3"/>
        <v>0</v>
      </c>
      <c r="H229" s="19">
        <f t="shared" si="5"/>
        <v>0</v>
      </c>
      <c r="I229" s="19">
        <f t="shared" si="5"/>
        <v>0</v>
      </c>
    </row>
    <row r="230" spans="1:9" ht="15">
      <c r="A230" s="34">
        <v>39</v>
      </c>
      <c r="B230" s="63" t="s">
        <v>346</v>
      </c>
      <c r="C230" s="63"/>
      <c r="D230" s="63"/>
      <c r="E230" s="63"/>
      <c r="F230" s="38"/>
      <c r="G230" s="19">
        <f t="shared" si="3"/>
        <v>0</v>
      </c>
      <c r="H230" s="19">
        <f t="shared" si="5"/>
        <v>0</v>
      </c>
      <c r="I230" s="19">
        <f t="shared" si="5"/>
        <v>0</v>
      </c>
    </row>
    <row r="231" spans="1:9" ht="15">
      <c r="A231" s="36">
        <v>40</v>
      </c>
      <c r="B231" s="38" t="s">
        <v>303</v>
      </c>
      <c r="C231" s="38"/>
      <c r="D231" s="38"/>
      <c r="E231" s="36" t="s">
        <v>304</v>
      </c>
      <c r="F231" s="63"/>
      <c r="G231" s="19">
        <f t="shared" si="3"/>
        <v>0</v>
      </c>
      <c r="H231" s="19">
        <f t="shared" si="5"/>
        <v>0</v>
      </c>
      <c r="I231" s="19">
        <f t="shared" si="5"/>
        <v>0</v>
      </c>
    </row>
    <row r="232" spans="1:9" ht="15">
      <c r="A232" s="34">
        <v>41</v>
      </c>
      <c r="B232" s="36" t="s">
        <v>347</v>
      </c>
      <c r="C232" s="36"/>
      <c r="D232" s="36"/>
      <c r="E232" s="36"/>
      <c r="F232" s="38"/>
      <c r="G232" s="19">
        <f t="shared" si="3"/>
        <v>0</v>
      </c>
      <c r="H232" s="19">
        <f t="shared" si="5"/>
        <v>0</v>
      </c>
      <c r="I232" s="19">
        <f t="shared" si="5"/>
        <v>0</v>
      </c>
    </row>
    <row r="233" spans="1:9" ht="15">
      <c r="A233" s="34">
        <v>42</v>
      </c>
      <c r="B233" s="38" t="s">
        <v>348</v>
      </c>
      <c r="C233" s="38"/>
      <c r="D233" s="38"/>
      <c r="E233" s="38"/>
      <c r="F233" s="38"/>
      <c r="G233" s="19">
        <f t="shared" si="3"/>
        <v>0</v>
      </c>
      <c r="H233" s="19">
        <f t="shared" si="5"/>
        <v>0</v>
      </c>
      <c r="I233" s="19">
        <f t="shared" si="5"/>
        <v>0</v>
      </c>
    </row>
    <row r="234" spans="1:9" ht="15">
      <c r="A234" s="34">
        <v>43</v>
      </c>
      <c r="B234" s="36" t="s">
        <v>349</v>
      </c>
      <c r="C234" s="38"/>
      <c r="D234" s="38"/>
      <c r="E234" s="38"/>
      <c r="F234" s="38"/>
      <c r="G234" s="19">
        <f t="shared" si="3"/>
        <v>0</v>
      </c>
      <c r="H234" s="19">
        <f t="shared" si="5"/>
        <v>0</v>
      </c>
      <c r="I234" s="19">
        <f t="shared" si="5"/>
        <v>0</v>
      </c>
    </row>
    <row r="235" spans="1:9" ht="15">
      <c r="A235" s="36">
        <v>44</v>
      </c>
      <c r="B235" s="36" t="s">
        <v>350</v>
      </c>
      <c r="C235" s="36"/>
      <c r="D235" s="36"/>
      <c r="E235" s="36"/>
      <c r="F235" s="36"/>
      <c r="G235" s="19">
        <f t="shared" si="3"/>
        <v>0</v>
      </c>
      <c r="H235" s="19">
        <f t="shared" si="5"/>
        <v>0</v>
      </c>
      <c r="I235" s="19">
        <f t="shared" si="5"/>
        <v>0</v>
      </c>
    </row>
    <row r="236" spans="1:9" ht="15">
      <c r="A236" s="34">
        <v>45</v>
      </c>
      <c r="B236" s="38" t="s">
        <v>351</v>
      </c>
      <c r="C236" s="38"/>
      <c r="D236" s="38"/>
      <c r="E236" s="38"/>
      <c r="F236" s="36"/>
      <c r="G236" s="19">
        <f t="shared" si="3"/>
        <v>0</v>
      </c>
      <c r="H236" s="19">
        <f t="shared" si="5"/>
        <v>0</v>
      </c>
      <c r="I236" s="19">
        <f t="shared" si="5"/>
        <v>0</v>
      </c>
    </row>
    <row r="237" spans="1:9" ht="15">
      <c r="A237" s="31"/>
      <c r="B237" s="31"/>
      <c r="C237" s="31"/>
      <c r="D237" s="31"/>
      <c r="E237" s="31"/>
      <c r="F237" s="31"/>
      <c r="G237" s="31"/>
      <c r="H237" s="31"/>
      <c r="I237" s="31"/>
    </row>
    <row r="238" spans="1:6" ht="15">
      <c r="A238" s="31"/>
      <c r="B238" s="31"/>
      <c r="C238" s="31"/>
      <c r="D238" s="31"/>
      <c r="E238" s="31"/>
      <c r="F238" s="31"/>
    </row>
    <row r="239" spans="1:6" ht="15">
      <c r="A239" s="31"/>
      <c r="B239" s="31"/>
      <c r="C239" s="31"/>
      <c r="D239" s="31"/>
      <c r="E239" s="31"/>
      <c r="F239" s="31"/>
    </row>
    <row r="240" spans="1:6" ht="15">
      <c r="A240" s="31"/>
      <c r="B240" s="31"/>
      <c r="C240" s="31"/>
      <c r="D240" s="31"/>
      <c r="E240" s="31"/>
      <c r="F240" s="31"/>
    </row>
    <row r="241" spans="1:6" ht="15">
      <c r="A241" s="31"/>
      <c r="B241" s="31"/>
      <c r="C241" s="31"/>
      <c r="D241" s="31"/>
      <c r="E241" s="31"/>
      <c r="F241" s="31"/>
    </row>
    <row r="242" spans="1:6" ht="15">
      <c r="A242" s="31"/>
      <c r="B242" s="31"/>
      <c r="C242" s="31"/>
      <c r="D242" s="31"/>
      <c r="E242" s="31"/>
      <c r="F242" s="31"/>
    </row>
    <row r="243" spans="1:6" ht="15">
      <c r="A243" s="31"/>
      <c r="B243" s="31"/>
      <c r="C243" s="31"/>
      <c r="D243" s="31"/>
      <c r="E243" s="31"/>
      <c r="F243" s="31"/>
    </row>
    <row r="244" spans="1:6" ht="15">
      <c r="A244" s="31"/>
      <c r="B244" s="31"/>
      <c r="C244" s="31"/>
      <c r="D244" s="31"/>
      <c r="E244" s="31"/>
      <c r="F244" s="31"/>
    </row>
    <row r="245" spans="1:6" ht="15">
      <c r="A245" s="31"/>
      <c r="B245" s="31"/>
      <c r="C245" s="31"/>
      <c r="D245" s="31"/>
      <c r="E245" s="31"/>
      <c r="F245" s="31"/>
    </row>
    <row r="246" spans="1:6" ht="15">
      <c r="A246" s="31"/>
      <c r="B246" s="31"/>
      <c r="C246" s="31"/>
      <c r="D246" s="31"/>
      <c r="E246" s="31"/>
      <c r="F246" s="31"/>
    </row>
    <row r="247" spans="1:6" ht="15">
      <c r="A247" s="31"/>
      <c r="B247" s="31"/>
      <c r="C247" s="31"/>
      <c r="D247" s="31"/>
      <c r="E247" s="31"/>
      <c r="F247" s="31"/>
    </row>
    <row r="248" spans="1:6" ht="15">
      <c r="A248" s="31"/>
      <c r="B248" s="31"/>
      <c r="C248" s="31"/>
      <c r="D248" s="31"/>
      <c r="E248" s="31"/>
      <c r="F248" s="31"/>
    </row>
    <row r="249" spans="1:6" ht="15">
      <c r="A249" s="31"/>
      <c r="B249" s="31"/>
      <c r="C249" s="31"/>
      <c r="D249" s="31"/>
      <c r="E249" s="31"/>
      <c r="F249" s="31"/>
    </row>
    <row r="250" spans="1:6" ht="15">
      <c r="A250" s="31"/>
      <c r="B250" s="31"/>
      <c r="C250" s="31"/>
      <c r="D250" s="31"/>
      <c r="E250" s="31"/>
      <c r="F250" s="31"/>
    </row>
    <row r="251" spans="1:6" ht="15">
      <c r="A251" s="31"/>
      <c r="B251" s="31"/>
      <c r="C251" s="31"/>
      <c r="D251" s="31"/>
      <c r="E251" s="31"/>
      <c r="F251" s="31"/>
    </row>
    <row r="252" spans="1:6" ht="15">
      <c r="A252" s="31"/>
      <c r="B252" s="31"/>
      <c r="C252" s="31"/>
      <c r="D252" s="31"/>
      <c r="E252" s="31"/>
      <c r="F252" s="31"/>
    </row>
    <row r="253" spans="1:6" ht="15">
      <c r="A253" s="31"/>
      <c r="B253" s="31"/>
      <c r="C253" s="31"/>
      <c r="D253" s="31"/>
      <c r="E253" s="31"/>
      <c r="F253" s="31"/>
    </row>
    <row r="254" spans="1:6" ht="15">
      <c r="A254" s="31"/>
      <c r="B254" s="31"/>
      <c r="C254" s="31"/>
      <c r="D254" s="31"/>
      <c r="E254" s="31"/>
      <c r="F254" s="31"/>
    </row>
    <row r="255" spans="1:6" ht="15">
      <c r="A255" s="31"/>
      <c r="B255" s="31"/>
      <c r="C255" s="31"/>
      <c r="D255" s="31"/>
      <c r="E255" s="31"/>
      <c r="F255" s="31"/>
    </row>
    <row r="256" spans="1:6" ht="15">
      <c r="A256" s="31"/>
      <c r="B256" s="31"/>
      <c r="C256" s="31"/>
      <c r="D256" s="31"/>
      <c r="E256" s="31"/>
      <c r="F256" s="31"/>
    </row>
    <row r="257" spans="1:6" ht="15">
      <c r="A257" s="31"/>
      <c r="B257" s="31"/>
      <c r="C257" s="31"/>
      <c r="D257" s="31"/>
      <c r="E257" s="31"/>
      <c r="F257" s="31"/>
    </row>
    <row r="258" spans="1:6" ht="15">
      <c r="A258" s="31"/>
      <c r="B258" s="31"/>
      <c r="C258" s="31"/>
      <c r="D258" s="31"/>
      <c r="E258" s="31"/>
      <c r="F258" s="31"/>
    </row>
    <row r="259" spans="1:6" ht="15">
      <c r="A259" s="31"/>
      <c r="B259" s="31"/>
      <c r="C259" s="31"/>
      <c r="D259" s="31"/>
      <c r="E259" s="31"/>
      <c r="F259" s="31"/>
    </row>
    <row r="260" spans="1:6" ht="15">
      <c r="A260" s="31"/>
      <c r="B260" s="31"/>
      <c r="C260" s="31"/>
      <c r="D260" s="31"/>
      <c r="E260" s="31"/>
      <c r="F260" s="31"/>
    </row>
    <row r="261" ht="15">
      <c r="F261" s="31"/>
    </row>
  </sheetData>
  <sheetProtection/>
  <printOptions gridLines="1" headings="1"/>
  <pageMargins left="0.7480314960629921" right="0.7480314960629921" top="0.984251968503937" bottom="0.984251968503937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1">
      <selection activeCell="E80" sqref="E80"/>
    </sheetView>
  </sheetViews>
  <sheetFormatPr defaultColWidth="8.796875" defaultRowHeight="15"/>
  <cols>
    <col min="1" max="16384" width="8.8984375" style="667" customWidth="1"/>
  </cols>
  <sheetData>
    <row r="1" spans="1:6" ht="15.75">
      <c r="A1" s="809" t="s">
        <v>924</v>
      </c>
      <c r="B1" s="809"/>
      <c r="C1" s="809"/>
      <c r="D1" s="809"/>
      <c r="E1" s="809"/>
      <c r="F1" s="809"/>
    </row>
    <row r="3" spans="1:10" ht="15.75" customHeight="1">
      <c r="A3" s="807" t="s">
        <v>925</v>
      </c>
      <c r="B3" s="807"/>
      <c r="C3" s="807"/>
      <c r="D3" s="807"/>
      <c r="E3" s="807"/>
      <c r="F3" s="807"/>
      <c r="G3" s="807"/>
      <c r="H3" s="804"/>
      <c r="I3" s="804"/>
      <c r="J3" s="804"/>
    </row>
    <row r="4" spans="1:10" ht="15.75">
      <c r="A4" s="807"/>
      <c r="B4" s="807"/>
      <c r="C4" s="807"/>
      <c r="D4" s="807"/>
      <c r="E4" s="807"/>
      <c r="F4" s="807"/>
      <c r="G4" s="807"/>
      <c r="H4" s="804"/>
      <c r="I4" s="804"/>
      <c r="J4" s="804"/>
    </row>
    <row r="5" spans="1:10" ht="15.75">
      <c r="A5" s="807"/>
      <c r="B5" s="807"/>
      <c r="C5" s="807"/>
      <c r="D5" s="807"/>
      <c r="E5" s="807"/>
      <c r="F5" s="807"/>
      <c r="G5" s="807"/>
      <c r="H5" s="804"/>
      <c r="I5" s="804"/>
      <c r="J5" s="804"/>
    </row>
    <row r="6" spans="1:10" ht="15.75">
      <c r="A6" s="807"/>
      <c r="B6" s="807"/>
      <c r="C6" s="807"/>
      <c r="D6" s="807"/>
      <c r="E6" s="807"/>
      <c r="F6" s="807"/>
      <c r="G6" s="807"/>
      <c r="H6" s="804"/>
      <c r="I6" s="804"/>
      <c r="J6" s="804"/>
    </row>
    <row r="7" spans="1:10" ht="15.75">
      <c r="A7" s="807"/>
      <c r="B7" s="807"/>
      <c r="C7" s="807"/>
      <c r="D7" s="807"/>
      <c r="E7" s="807"/>
      <c r="F7" s="807"/>
      <c r="G7" s="807"/>
      <c r="H7" s="804"/>
      <c r="I7" s="804"/>
      <c r="J7" s="804"/>
    </row>
    <row r="8" spans="1:10" ht="15.75">
      <c r="A8" s="807"/>
      <c r="B8" s="807"/>
      <c r="C8" s="807"/>
      <c r="D8" s="807"/>
      <c r="E8" s="807"/>
      <c r="F8" s="807"/>
      <c r="G8" s="807"/>
      <c r="H8" s="804"/>
      <c r="I8" s="804"/>
      <c r="J8" s="804"/>
    </row>
    <row r="9" ht="15.75">
      <c r="A9" s="802"/>
    </row>
    <row r="10" spans="1:9" ht="15.75">
      <c r="A10" s="806" t="s">
        <v>926</v>
      </c>
      <c r="B10" s="806"/>
      <c r="C10" s="806"/>
      <c r="D10" s="806"/>
      <c r="E10" s="806"/>
      <c r="F10" s="806"/>
      <c r="G10" s="806"/>
      <c r="H10" s="806"/>
      <c r="I10" s="806"/>
    </row>
    <row r="12" spans="1:4" ht="15.75">
      <c r="A12" s="810" t="s">
        <v>927</v>
      </c>
      <c r="B12" s="810"/>
      <c r="C12" s="810"/>
      <c r="D12" s="810"/>
    </row>
    <row r="14" spans="1:9" ht="15.75">
      <c r="A14" s="662" t="s">
        <v>928</v>
      </c>
      <c r="B14" s="662"/>
      <c r="C14" s="662"/>
      <c r="D14" s="662"/>
      <c r="E14" s="662"/>
      <c r="F14" s="662"/>
      <c r="G14" s="662"/>
      <c r="H14" s="662"/>
      <c r="I14" s="662"/>
    </row>
    <row r="16" spans="1:9" ht="15.75">
      <c r="A16" s="661" t="s">
        <v>929</v>
      </c>
      <c r="B16" s="661"/>
      <c r="C16" s="661"/>
      <c r="D16" s="661"/>
      <c r="E16" s="661"/>
      <c r="F16" s="661"/>
      <c r="G16" s="661"/>
      <c r="H16" s="661"/>
      <c r="I16" s="661"/>
    </row>
    <row r="18" spans="1:9" ht="15.75">
      <c r="A18" s="662" t="s">
        <v>930</v>
      </c>
      <c r="B18" s="662"/>
      <c r="C18" s="662"/>
      <c r="D18" s="662"/>
      <c r="E18" s="662"/>
      <c r="F18" s="662"/>
      <c r="G18" s="662"/>
      <c r="H18" s="662"/>
      <c r="I18" s="662"/>
    </row>
    <row r="20" spans="1:7" ht="15.75">
      <c r="A20" s="662" t="s">
        <v>931</v>
      </c>
      <c r="B20" s="662"/>
      <c r="C20" s="662"/>
      <c r="D20" s="662"/>
      <c r="E20" s="662"/>
      <c r="F20" s="662"/>
      <c r="G20" s="662"/>
    </row>
    <row r="22" spans="1:7" ht="15.75">
      <c r="A22" s="662" t="s">
        <v>932</v>
      </c>
      <c r="B22" s="662"/>
      <c r="C22" s="662"/>
      <c r="D22" s="662"/>
      <c r="E22" s="662"/>
      <c r="F22" s="662"/>
      <c r="G22" s="662"/>
    </row>
    <row r="23" ht="15.75">
      <c r="A23" s="663"/>
    </row>
    <row r="24" spans="1:8" ht="15.75">
      <c r="A24" s="662" t="s">
        <v>933</v>
      </c>
      <c r="B24" s="662"/>
      <c r="C24" s="662"/>
      <c r="D24" s="662"/>
      <c r="E24" s="662"/>
      <c r="F24" s="662"/>
      <c r="G24" s="662"/>
      <c r="H24" s="662"/>
    </row>
    <row r="25" ht="15.75">
      <c r="A25" s="663"/>
    </row>
    <row r="26" spans="1:8" ht="15.75">
      <c r="A26" s="662" t="s">
        <v>934</v>
      </c>
      <c r="B26" s="662"/>
      <c r="C26" s="662"/>
      <c r="D26" s="662"/>
      <c r="E26" s="662"/>
      <c r="F26" s="662"/>
      <c r="G26" s="662"/>
      <c r="H26" s="662"/>
    </row>
    <row r="27" ht="15.75">
      <c r="A27" s="663"/>
    </row>
    <row r="28" spans="1:7" ht="15.75">
      <c r="A28" s="662" t="s">
        <v>935</v>
      </c>
      <c r="B28" s="662"/>
      <c r="C28" s="662"/>
      <c r="D28" s="662"/>
      <c r="E28" s="662"/>
      <c r="F28" s="662"/>
      <c r="G28" s="662"/>
    </row>
    <row r="29" ht="15.75">
      <c r="A29" s="663"/>
    </row>
    <row r="30" spans="1:8" ht="15.75">
      <c r="A30" s="662" t="s">
        <v>936</v>
      </c>
      <c r="B30" s="662"/>
      <c r="C30" s="662"/>
      <c r="D30" s="662"/>
      <c r="E30" s="662"/>
      <c r="F30" s="662"/>
      <c r="G30" s="662"/>
      <c r="H30" s="662"/>
    </row>
    <row r="31" ht="15.75">
      <c r="A31" s="663"/>
    </row>
    <row r="32" spans="1:8" ht="15.75">
      <c r="A32" s="662" t="s">
        <v>937</v>
      </c>
      <c r="B32" s="662"/>
      <c r="C32" s="662"/>
      <c r="D32" s="662"/>
      <c r="E32" s="662"/>
      <c r="F32" s="662"/>
      <c r="G32" s="662"/>
      <c r="H32" s="662"/>
    </row>
    <row r="34" spans="1:8" ht="15.75">
      <c r="A34" s="662" t="s">
        <v>938</v>
      </c>
      <c r="B34" s="662"/>
      <c r="C34" s="662"/>
      <c r="D34" s="662"/>
      <c r="E34" s="662"/>
      <c r="F34" s="662"/>
      <c r="G34" s="662"/>
      <c r="H34" s="662"/>
    </row>
    <row r="35" spans="1:9" ht="15.75" customHeight="1">
      <c r="A35" s="807" t="s">
        <v>939</v>
      </c>
      <c r="B35" s="807"/>
      <c r="C35" s="807"/>
      <c r="D35" s="807"/>
      <c r="E35" s="807"/>
      <c r="F35" s="807"/>
      <c r="G35" s="807"/>
      <c r="H35" s="807"/>
      <c r="I35" s="804"/>
    </row>
    <row r="36" spans="1:9" ht="15.75">
      <c r="A36" s="807"/>
      <c r="B36" s="807"/>
      <c r="C36" s="807"/>
      <c r="D36" s="807"/>
      <c r="E36" s="807"/>
      <c r="F36" s="807"/>
      <c r="G36" s="807"/>
      <c r="H36" s="807"/>
      <c r="I36" s="804"/>
    </row>
    <row r="37" spans="1:8" ht="15.75">
      <c r="A37" s="664"/>
      <c r="B37" s="664"/>
      <c r="C37" s="664"/>
      <c r="D37" s="664"/>
      <c r="E37" s="664"/>
      <c r="F37" s="664"/>
      <c r="G37" s="664"/>
      <c r="H37" s="664"/>
    </row>
    <row r="38" spans="1:8" ht="15.75">
      <c r="A38" s="665" t="s">
        <v>940</v>
      </c>
      <c r="B38" s="665"/>
      <c r="C38" s="665"/>
      <c r="D38" s="665"/>
      <c r="E38" s="665"/>
      <c r="F38" s="664"/>
      <c r="G38" s="664"/>
      <c r="H38" s="664"/>
    </row>
    <row r="39" spans="2:8" ht="15.75">
      <c r="B39" s="664"/>
      <c r="C39" s="664"/>
      <c r="D39" s="664"/>
      <c r="E39" s="664"/>
      <c r="F39" s="664"/>
      <c r="G39" s="664"/>
      <c r="H39" s="664"/>
    </row>
    <row r="40" spans="2:8" ht="15.75">
      <c r="B40" s="664"/>
      <c r="C40" s="664"/>
      <c r="D40" s="664"/>
      <c r="E40" s="664"/>
      <c r="F40" s="664"/>
      <c r="G40" s="664"/>
      <c r="H40" s="664"/>
    </row>
    <row r="41" spans="1:8" ht="15.75">
      <c r="A41" s="803" t="s">
        <v>31</v>
      </c>
      <c r="B41" s="664"/>
      <c r="C41" s="664"/>
      <c r="D41" s="664"/>
      <c r="E41" s="664"/>
      <c r="F41" s="664"/>
      <c r="G41" s="664"/>
      <c r="H41" s="664"/>
    </row>
    <row r="42" ht="15.75">
      <c r="A42" s="803" t="s">
        <v>32</v>
      </c>
    </row>
    <row r="43" ht="15.75">
      <c r="A43" s="803" t="s">
        <v>33</v>
      </c>
    </row>
    <row r="44" ht="15.75">
      <c r="A44" s="803" t="s">
        <v>34</v>
      </c>
    </row>
    <row r="45" ht="15.75">
      <c r="A45" s="803" t="s">
        <v>35</v>
      </c>
    </row>
    <row r="46" ht="15.75">
      <c r="A46" s="803" t="s">
        <v>36</v>
      </c>
    </row>
    <row r="47" ht="15.75">
      <c r="A47" s="803" t="s">
        <v>37</v>
      </c>
    </row>
    <row r="48" ht="15.75">
      <c r="A48" s="803" t="s">
        <v>38</v>
      </c>
    </row>
    <row r="49" ht="15.75">
      <c r="A49" s="803"/>
    </row>
    <row r="50" spans="1:3" ht="15.75">
      <c r="A50" s="665" t="s">
        <v>941</v>
      </c>
      <c r="B50" s="750"/>
      <c r="C50" s="750"/>
    </row>
    <row r="51" ht="15.75">
      <c r="A51" s="803"/>
    </row>
    <row r="52" spans="1:6" ht="15.75">
      <c r="A52" s="662" t="s">
        <v>942</v>
      </c>
      <c r="B52" s="662"/>
      <c r="C52" s="662"/>
      <c r="D52" s="662"/>
      <c r="E52" s="662"/>
      <c r="F52" s="662"/>
    </row>
    <row r="53" spans="1:6" ht="15.75">
      <c r="A53" s="662" t="s">
        <v>943</v>
      </c>
      <c r="B53" s="662"/>
      <c r="C53" s="662"/>
      <c r="D53" s="662"/>
      <c r="E53" s="662"/>
      <c r="F53" s="662"/>
    </row>
    <row r="54" spans="1:6" ht="15.75">
      <c r="A54" s="662" t="s">
        <v>944</v>
      </c>
      <c r="B54" s="662"/>
      <c r="C54" s="662"/>
      <c r="D54" s="662"/>
      <c r="E54" s="662"/>
      <c r="F54" s="662"/>
    </row>
    <row r="55" spans="1:6" ht="15.75">
      <c r="A55" s="662" t="s">
        <v>945</v>
      </c>
      <c r="B55" s="662"/>
      <c r="C55" s="662"/>
      <c r="D55" s="662"/>
      <c r="E55" s="662"/>
      <c r="F55" s="662"/>
    </row>
    <row r="56" spans="1:6" ht="15.75">
      <c r="A56" s="662" t="s">
        <v>946</v>
      </c>
      <c r="B56" s="662"/>
      <c r="C56" s="662"/>
      <c r="D56" s="662"/>
      <c r="E56" s="662"/>
      <c r="F56" s="662"/>
    </row>
    <row r="57" spans="1:6" ht="15.75">
      <c r="A57" s="662" t="s">
        <v>947</v>
      </c>
      <c r="B57" s="662"/>
      <c r="C57" s="662"/>
      <c r="D57" s="662"/>
      <c r="E57" s="662"/>
      <c r="F57" s="662"/>
    </row>
    <row r="58" spans="1:6" ht="15.75">
      <c r="A58" s="662" t="s">
        <v>948</v>
      </c>
      <c r="B58" s="662"/>
      <c r="C58" s="662"/>
      <c r="D58" s="662"/>
      <c r="E58" s="662"/>
      <c r="F58" s="662"/>
    </row>
    <row r="59" spans="1:6" ht="15.75">
      <c r="A59" s="662"/>
      <c r="B59" s="662"/>
      <c r="C59" s="662"/>
      <c r="D59" s="662"/>
      <c r="E59" s="662"/>
      <c r="F59" s="662"/>
    </row>
    <row r="60" spans="1:9" ht="15.75" customHeight="1">
      <c r="A60" s="807" t="s">
        <v>949</v>
      </c>
      <c r="B60" s="807"/>
      <c r="C60" s="807"/>
      <c r="D60" s="807"/>
      <c r="E60" s="807"/>
      <c r="F60" s="807"/>
      <c r="G60" s="807"/>
      <c r="H60" s="807"/>
      <c r="I60" s="804"/>
    </row>
    <row r="61" spans="1:9" ht="15.75">
      <c r="A61" s="807"/>
      <c r="B61" s="807"/>
      <c r="C61" s="807"/>
      <c r="D61" s="807"/>
      <c r="E61" s="807"/>
      <c r="F61" s="807"/>
      <c r="G61" s="807"/>
      <c r="H61" s="807"/>
      <c r="I61" s="804"/>
    </row>
    <row r="62" ht="15.75">
      <c r="A62" s="663"/>
    </row>
    <row r="63" spans="1:9" ht="15.75" customHeight="1">
      <c r="A63" s="807" t="s">
        <v>7</v>
      </c>
      <c r="B63" s="807"/>
      <c r="C63" s="807"/>
      <c r="D63" s="807"/>
      <c r="E63" s="807"/>
      <c r="F63" s="807"/>
      <c r="G63" s="807"/>
      <c r="H63" s="807"/>
      <c r="I63" s="804"/>
    </row>
    <row r="64" spans="1:9" ht="15.75">
      <c r="A64" s="807"/>
      <c r="B64" s="807"/>
      <c r="C64" s="807"/>
      <c r="D64" s="807"/>
      <c r="E64" s="807"/>
      <c r="F64" s="807"/>
      <c r="G64" s="807"/>
      <c r="H64" s="807"/>
      <c r="I64" s="804"/>
    </row>
    <row r="65" spans="1:8" ht="15.75">
      <c r="A65" s="666"/>
      <c r="B65" s="666"/>
      <c r="C65" s="666"/>
      <c r="D65" s="666"/>
      <c r="E65" s="666"/>
      <c r="F65" s="666"/>
      <c r="G65" s="666"/>
      <c r="H65" s="666"/>
    </row>
    <row r="67" spans="1:9" ht="15.75" customHeight="1">
      <c r="A67" s="808" t="s">
        <v>950</v>
      </c>
      <c r="B67" s="808"/>
      <c r="C67" s="808"/>
      <c r="D67" s="808"/>
      <c r="E67" s="808"/>
      <c r="F67" s="808"/>
      <c r="G67" s="808"/>
      <c r="H67" s="808"/>
      <c r="I67" s="664"/>
    </row>
    <row r="68" spans="1:9" ht="15.75">
      <c r="A68" s="808"/>
      <c r="B68" s="808"/>
      <c r="C68" s="808"/>
      <c r="D68" s="808"/>
      <c r="E68" s="808"/>
      <c r="F68" s="808"/>
      <c r="G68" s="808"/>
      <c r="H68" s="808"/>
      <c r="I68" s="664"/>
    </row>
    <row r="70" spans="1:9" ht="15.75" customHeight="1">
      <c r="A70" s="807" t="s">
        <v>26</v>
      </c>
      <c r="B70" s="807"/>
      <c r="C70" s="807"/>
      <c r="D70" s="807"/>
      <c r="E70" s="807"/>
      <c r="F70" s="807"/>
      <c r="G70" s="807"/>
      <c r="H70" s="804"/>
      <c r="I70" s="804"/>
    </row>
    <row r="71" spans="1:9" ht="15.75">
      <c r="A71" s="807"/>
      <c r="B71" s="807"/>
      <c r="C71" s="807"/>
      <c r="D71" s="807"/>
      <c r="E71" s="807"/>
      <c r="F71" s="807"/>
      <c r="G71" s="807"/>
      <c r="H71" s="804"/>
      <c r="I71" s="804"/>
    </row>
    <row r="72" spans="1:9" ht="15.75">
      <c r="A72" s="807"/>
      <c r="B72" s="807"/>
      <c r="C72" s="807"/>
      <c r="D72" s="807"/>
      <c r="E72" s="807"/>
      <c r="F72" s="807"/>
      <c r="G72" s="807"/>
      <c r="H72" s="804"/>
      <c r="I72" s="804"/>
    </row>
    <row r="73" spans="1:9" ht="15.75">
      <c r="A73" s="807"/>
      <c r="B73" s="807"/>
      <c r="C73" s="807"/>
      <c r="D73" s="807"/>
      <c r="E73" s="807"/>
      <c r="F73" s="807"/>
      <c r="G73" s="807"/>
      <c r="H73" s="804"/>
      <c r="I73" s="804"/>
    </row>
    <row r="74" spans="1:9" ht="15.75">
      <c r="A74" s="807"/>
      <c r="B74" s="807"/>
      <c r="C74" s="807"/>
      <c r="D74" s="807"/>
      <c r="E74" s="807"/>
      <c r="F74" s="807"/>
      <c r="G74" s="807"/>
      <c r="H74" s="804"/>
      <c r="I74" s="804"/>
    </row>
    <row r="75" spans="1:9" ht="15.75">
      <c r="A75" s="807"/>
      <c r="B75" s="807"/>
      <c r="C75" s="807"/>
      <c r="D75" s="807"/>
      <c r="E75" s="807"/>
      <c r="F75" s="807"/>
      <c r="G75" s="807"/>
      <c r="H75" s="804"/>
      <c r="I75" s="804"/>
    </row>
    <row r="76" spans="1:9" ht="15.75">
      <c r="A76" s="807"/>
      <c r="B76" s="807"/>
      <c r="C76" s="807"/>
      <c r="D76" s="807"/>
      <c r="E76" s="807"/>
      <c r="F76" s="807"/>
      <c r="G76" s="807"/>
      <c r="H76" s="804"/>
      <c r="I76" s="804"/>
    </row>
    <row r="77" spans="1:9" ht="15.75">
      <c r="A77" s="807"/>
      <c r="B77" s="807"/>
      <c r="C77" s="807"/>
      <c r="D77" s="807"/>
      <c r="E77" s="807"/>
      <c r="F77" s="807"/>
      <c r="G77" s="807"/>
      <c r="H77" s="804"/>
      <c r="I77" s="660"/>
    </row>
    <row r="78" spans="1:9" ht="15.75">
      <c r="A78" s="807"/>
      <c r="B78" s="807"/>
      <c r="C78" s="807"/>
      <c r="D78" s="807"/>
      <c r="E78" s="807"/>
      <c r="F78" s="807"/>
      <c r="G78" s="807"/>
      <c r="H78" s="804"/>
      <c r="I78" s="660"/>
    </row>
    <row r="80" spans="1:9" ht="15.75">
      <c r="A80" s="662" t="s">
        <v>8</v>
      </c>
      <c r="B80" s="662"/>
      <c r="C80" s="662"/>
      <c r="D80" s="662"/>
      <c r="E80" s="662"/>
      <c r="F80" s="662"/>
      <c r="G80" s="662"/>
      <c r="H80" s="662"/>
      <c r="I80" s="662"/>
    </row>
  </sheetData>
  <sheetProtection/>
  <mergeCells count="8">
    <mergeCell ref="A1:F1"/>
    <mergeCell ref="A12:D12"/>
    <mergeCell ref="A60:H61"/>
    <mergeCell ref="A3:G8"/>
    <mergeCell ref="A70:G78"/>
    <mergeCell ref="A35:H36"/>
    <mergeCell ref="A63:H64"/>
    <mergeCell ref="A67:H6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0"/>
  <sheetViews>
    <sheetView showZeros="0" zoomScalePageLayoutView="0" workbookViewId="0" topLeftCell="A1">
      <selection activeCell="B33" sqref="B33"/>
    </sheetView>
  </sheetViews>
  <sheetFormatPr defaultColWidth="8.796875" defaultRowHeight="15"/>
  <cols>
    <col min="1" max="1" width="10.19921875" style="24" customWidth="1"/>
    <col min="2" max="2" width="49.09765625" style="24" customWidth="1"/>
    <col min="3" max="16384" width="8.8984375" style="24" customWidth="1"/>
  </cols>
  <sheetData>
    <row r="1" spans="1:3" ht="14.25">
      <c r="A1" s="67" t="s">
        <v>352</v>
      </c>
      <c r="B1" s="68" t="s">
        <v>353</v>
      </c>
      <c r="C1" s="67"/>
    </row>
    <row r="2" spans="1:3" ht="15">
      <c r="A2" s="69" t="s">
        <v>354</v>
      </c>
      <c r="B2" s="68" t="s">
        <v>355</v>
      </c>
      <c r="C2" s="67"/>
    </row>
    <row r="3" spans="1:2" ht="14.25">
      <c r="A3" s="67" t="s">
        <v>356</v>
      </c>
      <c r="B3" s="24" t="s">
        <v>357</v>
      </c>
    </row>
    <row r="4" spans="1:2" ht="14.25">
      <c r="A4" s="67" t="s">
        <v>358</v>
      </c>
      <c r="B4" s="24" t="s">
        <v>359</v>
      </c>
    </row>
    <row r="5" spans="1:2" ht="14.25">
      <c r="A5" s="67" t="s">
        <v>360</v>
      </c>
      <c r="B5" s="24" t="s">
        <v>361</v>
      </c>
    </row>
    <row r="6" spans="1:2" ht="14.25">
      <c r="A6" s="67" t="s">
        <v>362</v>
      </c>
      <c r="B6" s="24" t="s">
        <v>363</v>
      </c>
    </row>
    <row r="7" ht="14.25">
      <c r="B7" s="24" t="s">
        <v>364</v>
      </c>
    </row>
    <row r="8" spans="1:3" ht="14.25">
      <c r="A8" s="67" t="s">
        <v>365</v>
      </c>
      <c r="B8" s="29" t="s">
        <v>366</v>
      </c>
      <c r="C8" s="70" t="s">
        <v>367</v>
      </c>
    </row>
    <row r="9" ht="14.25">
      <c r="B9" s="29" t="s">
        <v>368</v>
      </c>
    </row>
    <row r="10" spans="1:2" ht="14.25">
      <c r="A10" s="67" t="s">
        <v>369</v>
      </c>
      <c r="B10" s="24" t="s">
        <v>370</v>
      </c>
    </row>
    <row r="11" ht="14.25">
      <c r="B11" s="24" t="s">
        <v>371</v>
      </c>
    </row>
    <row r="12" spans="1:2" ht="14.25">
      <c r="A12" s="67" t="s">
        <v>372</v>
      </c>
      <c r="B12" s="24" t="s">
        <v>373</v>
      </c>
    </row>
    <row r="13" ht="14.25">
      <c r="B13" s="24" t="s">
        <v>374</v>
      </c>
    </row>
    <row r="14" spans="1:2" ht="14.25">
      <c r="A14" s="67" t="s">
        <v>375</v>
      </c>
      <c r="B14" s="24" t="s">
        <v>376</v>
      </c>
    </row>
    <row r="15" ht="14.25">
      <c r="B15" s="24" t="s">
        <v>377</v>
      </c>
    </row>
    <row r="16" spans="1:2" ht="14.25">
      <c r="A16" s="67" t="s">
        <v>378</v>
      </c>
      <c r="B16" s="24" t="s">
        <v>379</v>
      </c>
    </row>
    <row r="17" ht="14.25">
      <c r="B17" s="24" t="s">
        <v>380</v>
      </c>
    </row>
    <row r="18" spans="1:2" ht="14.25">
      <c r="A18" s="67" t="s">
        <v>381</v>
      </c>
      <c r="B18" s="24" t="s">
        <v>382</v>
      </c>
    </row>
    <row r="19" spans="1:2" ht="14.25">
      <c r="A19" s="67"/>
      <c r="B19" s="24" t="s">
        <v>383</v>
      </c>
    </row>
    <row r="20" spans="1:2" ht="15">
      <c r="A20" s="69" t="s">
        <v>384</v>
      </c>
      <c r="B20" s="24" t="s">
        <v>385</v>
      </c>
    </row>
  </sheetData>
  <sheetProtection/>
  <printOptions/>
  <pageMargins left="0.7875" right="0.7875" top="1.3777777777777778" bottom="0.9840277777777778" header="0.7083333333333334" footer="0.5118055555555556"/>
  <pageSetup horizontalDpi="300" verticalDpi="300" orientation="portrait" paperSize="9"/>
  <headerFooter alignWithMargins="0">
    <oddHeader>&amp;C&amp;"Arial CE,Félkövér"Mérlegkitöltő és elemző táblázatok
a DimWim programrendszerhez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4"/>
  <sheetViews>
    <sheetView showZeros="0" zoomScalePageLayoutView="0" workbookViewId="0" topLeftCell="A22">
      <selection activeCell="A53" sqref="A53"/>
    </sheetView>
  </sheetViews>
  <sheetFormatPr defaultColWidth="3.09765625" defaultRowHeight="15"/>
  <sheetData>
    <row r="1" spans="1:17" ht="21" customHeight="1">
      <c r="A1" s="71" t="str">
        <f>MID(Adat!E11,1,1)</f>
        <v>2</v>
      </c>
      <c r="B1" s="72" t="str">
        <f>MID(Adat!E11,2,1)</f>
        <v>3</v>
      </c>
      <c r="C1" s="72" t="str">
        <f>MID(Adat!E11,3,1)</f>
        <v>5</v>
      </c>
      <c r="D1" s="72" t="str">
        <f>MID(Adat!E11,4,1)</f>
        <v>9</v>
      </c>
      <c r="E1" s="72" t="str">
        <f>MID(Adat!E11,5,1)</f>
        <v>9</v>
      </c>
      <c r="F1" s="72" t="str">
        <f>MID(Adat!E11,6,1)</f>
        <v>7</v>
      </c>
      <c r="G1" s="72" t="str">
        <f>MID(Adat!E11,7,1)</f>
        <v>1</v>
      </c>
      <c r="H1" s="73" t="str">
        <f>MID(Adat!E11,8,1)</f>
        <v>4</v>
      </c>
      <c r="I1" s="71" t="str">
        <f>MID(Adat!E11,10,1)</f>
        <v>8</v>
      </c>
      <c r="J1" s="72" t="str">
        <f>MID(Adat!E11,11,1)</f>
        <v>4</v>
      </c>
      <c r="K1" s="72" t="str">
        <f>MID(Adat!E11,12,1)</f>
        <v>1</v>
      </c>
      <c r="L1" s="74" t="str">
        <f>MID(Adat!E11,13,1)</f>
        <v>2</v>
      </c>
      <c r="M1" s="71" t="str">
        <f>MID(Adat!E11,15,1)</f>
        <v>5</v>
      </c>
      <c r="N1" s="72" t="str">
        <f>MID(Adat!E11,16,1)</f>
        <v>7</v>
      </c>
      <c r="O1" s="74" t="str">
        <f>MID(Adat!E11,17,1)</f>
        <v>2</v>
      </c>
      <c r="P1" s="71" t="str">
        <f>MID(Adat!E11,19,1)</f>
        <v>1</v>
      </c>
      <c r="Q1" s="74" t="str">
        <f>MID(Adat!E11,20,1)</f>
        <v>3</v>
      </c>
    </row>
    <row r="2" spans="1:17" ht="15">
      <c r="A2" s="812" t="s">
        <v>386</v>
      </c>
      <c r="B2" s="812"/>
      <c r="C2" s="812"/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812"/>
      <c r="O2" s="812"/>
      <c r="P2" s="812"/>
      <c r="Q2" s="812"/>
    </row>
    <row r="4" spans="1:12" ht="21" customHeight="1">
      <c r="A4" s="71" t="str">
        <f>MID(Adat!E12,1,1)</f>
        <v>1</v>
      </c>
      <c r="B4" s="73" t="str">
        <f>MID(Adat!E12,2,1)</f>
        <v>3</v>
      </c>
      <c r="C4" s="75" t="s">
        <v>387</v>
      </c>
      <c r="D4" s="76" t="str">
        <f>MID(Adat!E12,4,1)</f>
        <v>0</v>
      </c>
      <c r="E4" s="73" t="str">
        <f>MID(Adat!E12,5,1)</f>
        <v>9</v>
      </c>
      <c r="F4" s="75" t="s">
        <v>387</v>
      </c>
      <c r="G4" s="76" t="str">
        <f>MID(Adat!E12,7,1)</f>
        <v>1</v>
      </c>
      <c r="H4" s="72" t="str">
        <f>MID(Adat!E12,8,1)</f>
        <v>5</v>
      </c>
      <c r="I4" s="72" t="str">
        <f>MID(Adat!E12,9,1)</f>
        <v>1</v>
      </c>
      <c r="J4" s="72" t="str">
        <f>MID(Adat!E12,10,1)</f>
        <v>7</v>
      </c>
      <c r="K4" s="72" t="str">
        <f>MID(Adat!E12,11,1)</f>
        <v>7</v>
      </c>
      <c r="L4" s="74" t="str">
        <f>MID(Adat!E12,12,1)</f>
        <v>0</v>
      </c>
    </row>
    <row r="5" spans="1:12" ht="15">
      <c r="A5" s="812" t="s">
        <v>388</v>
      </c>
      <c r="B5" s="812"/>
      <c r="C5" s="812"/>
      <c r="D5" s="812"/>
      <c r="E5" s="812"/>
      <c r="F5" s="812"/>
      <c r="G5" s="812"/>
      <c r="H5" s="812"/>
      <c r="I5" s="812"/>
      <c r="J5" s="812"/>
      <c r="K5" s="812"/>
      <c r="L5" s="812"/>
    </row>
    <row r="10" ht="15">
      <c r="O10" s="77"/>
    </row>
    <row r="12" spans="1:23" ht="15.75">
      <c r="A12" s="78" t="str">
        <f>Adat!E13</f>
        <v>Magyar Alkotóművészeti Közhasznú Nonprofit KFT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29" t="s">
        <v>389</v>
      </c>
      <c r="R12" s="79"/>
      <c r="S12" s="79"/>
      <c r="T12" s="79"/>
      <c r="U12" s="79"/>
      <c r="V12" s="79"/>
      <c r="W12" s="79"/>
    </row>
    <row r="15" spans="1:23" ht="15.75">
      <c r="A15" s="80" t="str">
        <f>CONCATENATE(Adat!E14,",     ",Adat!E15)</f>
        <v>2000 Szentendre, Bogdányi utca 51,     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29" t="s">
        <v>390</v>
      </c>
      <c r="Q15" s="79"/>
      <c r="R15" s="79"/>
      <c r="S15" s="79"/>
      <c r="T15" s="79"/>
      <c r="U15" s="79"/>
      <c r="V15" s="79"/>
      <c r="W15" s="79"/>
    </row>
    <row r="23" spans="9:15" ht="15.75">
      <c r="I23" s="813" t="str">
        <f>CONCATENATE(Adat!E17,". ",(IF(Adat!E18="","december 31.",Adat!E18)))</f>
        <v>2011. 1</v>
      </c>
      <c r="J23" s="813"/>
      <c r="K23" s="813"/>
      <c r="L23" s="813"/>
      <c r="M23" s="813"/>
      <c r="N23" s="813"/>
      <c r="O23" s="813"/>
    </row>
    <row r="24" spans="8:14" ht="12.75" customHeight="1">
      <c r="H24" s="81"/>
      <c r="I24" s="81"/>
      <c r="J24" s="81"/>
      <c r="K24" s="81"/>
      <c r="L24" s="81"/>
      <c r="M24" s="81"/>
      <c r="N24" s="81"/>
    </row>
    <row r="26" spans="1:23" ht="23.25">
      <c r="A26" s="814" t="s">
        <v>914</v>
      </c>
      <c r="B26" s="814"/>
      <c r="C26" s="814"/>
      <c r="D26" s="814"/>
      <c r="E26" s="814"/>
      <c r="F26" s="814"/>
      <c r="G26" s="814"/>
      <c r="H26" s="814"/>
      <c r="I26" s="814"/>
      <c r="J26" s="814"/>
      <c r="K26" s="814"/>
      <c r="L26" s="814"/>
      <c r="M26" s="814"/>
      <c r="N26" s="814"/>
      <c r="O26" s="814"/>
      <c r="P26" s="814"/>
      <c r="Q26" s="814"/>
      <c r="R26" s="814"/>
      <c r="S26" s="814"/>
      <c r="T26" s="814"/>
      <c r="U26" s="814"/>
      <c r="V26" s="814"/>
      <c r="W26" s="814"/>
    </row>
    <row r="34" spans="1:23" ht="15">
      <c r="A34" s="811">
        <f>IF(Adat!E21=1,Adat!A23,"")</f>
      </c>
      <c r="B34" s="811"/>
      <c r="C34" s="811"/>
      <c r="D34" s="811"/>
      <c r="E34" s="811"/>
      <c r="F34" s="811"/>
      <c r="G34" s="811"/>
      <c r="H34" s="811"/>
      <c r="I34" s="811"/>
      <c r="J34" s="811"/>
      <c r="K34" s="811"/>
      <c r="L34" s="811"/>
      <c r="M34" s="811"/>
      <c r="N34" s="811"/>
      <c r="O34" s="811"/>
      <c r="P34" s="811"/>
      <c r="Q34" s="811"/>
      <c r="R34" s="811"/>
      <c r="S34" s="811"/>
      <c r="T34" s="811"/>
      <c r="U34" s="811"/>
      <c r="V34" s="811"/>
      <c r="W34" s="811"/>
    </row>
    <row r="42" spans="1:22" ht="15">
      <c r="A42" s="82" t="str">
        <f>CONCATENATE("Keltezés: ",Adat!$E$16)</f>
        <v>Keltezés: Budapest, 2012. május 18.</v>
      </c>
      <c r="B42" s="82"/>
      <c r="C42" s="82"/>
      <c r="D42" s="82"/>
      <c r="E42" s="82"/>
      <c r="F42" s="82"/>
      <c r="G42" s="82"/>
      <c r="H42" s="82"/>
      <c r="I42" s="82"/>
      <c r="M42" s="31"/>
      <c r="O42" s="83"/>
      <c r="P42" s="83"/>
      <c r="Q42" s="83"/>
      <c r="R42" s="83"/>
      <c r="S42" s="83"/>
      <c r="T42" s="83"/>
      <c r="U42" s="83"/>
      <c r="V42" s="83"/>
    </row>
    <row r="43" spans="13:22" ht="15">
      <c r="M43" s="31"/>
      <c r="O43" s="812" t="s">
        <v>391</v>
      </c>
      <c r="P43" s="812"/>
      <c r="Q43" s="812"/>
      <c r="R43" s="812"/>
      <c r="S43" s="812"/>
      <c r="T43" s="812"/>
      <c r="U43" s="812"/>
      <c r="V43" s="812"/>
    </row>
    <row r="44" spans="15:22" ht="15">
      <c r="O44" s="812" t="s">
        <v>392</v>
      </c>
      <c r="P44" s="812"/>
      <c r="Q44" s="812"/>
      <c r="R44" s="812"/>
      <c r="S44" s="812"/>
      <c r="T44" s="812"/>
      <c r="U44" s="812"/>
      <c r="V44" s="812"/>
    </row>
  </sheetData>
  <sheetProtection/>
  <mergeCells count="7">
    <mergeCell ref="A34:W34"/>
    <mergeCell ref="O43:V43"/>
    <mergeCell ref="O44:V44"/>
    <mergeCell ref="A2:Q2"/>
    <mergeCell ref="A5:L5"/>
    <mergeCell ref="I23:O23"/>
    <mergeCell ref="A26:W2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21" sqref="B21:B22"/>
    </sheetView>
  </sheetViews>
  <sheetFormatPr defaultColWidth="8.796875" defaultRowHeight="15"/>
  <sheetData>
    <row r="1" spans="1:10" ht="15.75">
      <c r="A1" s="665" t="s">
        <v>2</v>
      </c>
      <c r="B1" s="665"/>
      <c r="C1" s="665"/>
      <c r="D1" s="665"/>
      <c r="E1" s="665"/>
      <c r="F1" s="665"/>
      <c r="G1" s="665"/>
      <c r="H1" s="665"/>
      <c r="I1" s="665"/>
      <c r="J1" s="665"/>
    </row>
    <row r="2" spans="1:10" ht="15">
      <c r="A2" s="659"/>
      <c r="B2" s="659"/>
      <c r="C2" s="659"/>
      <c r="D2" s="659"/>
      <c r="E2" s="659"/>
      <c r="F2" s="659"/>
      <c r="G2" s="659"/>
      <c r="H2" s="659"/>
      <c r="I2" s="659"/>
      <c r="J2" s="659"/>
    </row>
    <row r="3" spans="1:10" ht="15" customHeight="1">
      <c r="A3" s="807" t="s">
        <v>3</v>
      </c>
      <c r="B3" s="807"/>
      <c r="C3" s="807"/>
      <c r="D3" s="807"/>
      <c r="E3" s="807"/>
      <c r="F3" s="807"/>
      <c r="G3" s="807"/>
      <c r="H3" s="804"/>
      <c r="I3" s="805"/>
      <c r="J3" s="659"/>
    </row>
    <row r="4" spans="1:10" ht="18" customHeight="1">
      <c r="A4" s="807"/>
      <c r="B4" s="807"/>
      <c r="C4" s="807"/>
      <c r="D4" s="807"/>
      <c r="E4" s="807"/>
      <c r="F4" s="807"/>
      <c r="G4" s="807"/>
      <c r="H4" s="804"/>
      <c r="I4" s="805"/>
      <c r="J4" s="659"/>
    </row>
    <row r="5" spans="1:10" ht="15.75">
      <c r="A5" s="667"/>
      <c r="B5" s="667"/>
      <c r="C5" s="667"/>
      <c r="D5" s="667"/>
      <c r="E5" s="667"/>
      <c r="F5" s="667"/>
      <c r="G5" s="667"/>
      <c r="H5" s="667"/>
      <c r="I5" s="667"/>
      <c r="J5" s="659"/>
    </row>
    <row r="6" spans="1:10" ht="15" customHeight="1">
      <c r="A6" s="807" t="s">
        <v>9</v>
      </c>
      <c r="B6" s="807"/>
      <c r="C6" s="807"/>
      <c r="D6" s="807"/>
      <c r="E6" s="807"/>
      <c r="F6" s="807"/>
      <c r="G6" s="807"/>
      <c r="H6" s="805"/>
      <c r="I6" s="805"/>
      <c r="J6" s="659"/>
    </row>
    <row r="7" spans="1:10" ht="15" customHeight="1">
      <c r="A7" s="807"/>
      <c r="B7" s="807"/>
      <c r="C7" s="807"/>
      <c r="D7" s="807"/>
      <c r="E7" s="807"/>
      <c r="F7" s="807"/>
      <c r="G7" s="807"/>
      <c r="H7" s="805"/>
      <c r="I7" s="805"/>
      <c r="J7" s="659"/>
    </row>
    <row r="8" spans="1:10" ht="15" customHeight="1">
      <c r="A8" s="807"/>
      <c r="B8" s="807"/>
      <c r="C8" s="807"/>
      <c r="D8" s="807"/>
      <c r="E8" s="807"/>
      <c r="F8" s="807"/>
      <c r="G8" s="807"/>
      <c r="H8" s="805"/>
      <c r="I8" s="805"/>
      <c r="J8" s="659"/>
    </row>
    <row r="9" spans="1:10" ht="18" customHeight="1">
      <c r="A9" s="807"/>
      <c r="B9" s="807"/>
      <c r="C9" s="807"/>
      <c r="D9" s="807"/>
      <c r="E9" s="807"/>
      <c r="F9" s="807"/>
      <c r="G9" s="807"/>
      <c r="H9" s="805"/>
      <c r="I9" s="805"/>
      <c r="J9" s="659"/>
    </row>
    <row r="10" spans="1:10" ht="15" customHeight="1">
      <c r="A10" s="660"/>
      <c r="B10" s="660"/>
      <c r="C10" s="660"/>
      <c r="D10" s="660"/>
      <c r="E10" s="660"/>
      <c r="F10" s="660"/>
      <c r="G10" s="660"/>
      <c r="H10" s="805"/>
      <c r="I10" s="805"/>
      <c r="J10" s="659"/>
    </row>
    <row r="11" spans="1:10" ht="15.75">
      <c r="A11" s="665" t="s">
        <v>10</v>
      </c>
      <c r="B11" s="665"/>
      <c r="C11" s="665"/>
      <c r="D11" s="665"/>
      <c r="E11" s="665"/>
      <c r="F11" s="665"/>
      <c r="G11" s="665"/>
      <c r="H11" s="665"/>
      <c r="I11" s="665"/>
      <c r="J11" s="659"/>
    </row>
    <row r="12" spans="1:10" ht="15.75">
      <c r="A12" s="667"/>
      <c r="B12" s="667"/>
      <c r="C12" s="667"/>
      <c r="D12" s="667"/>
      <c r="E12" s="667"/>
      <c r="F12" s="667"/>
      <c r="G12" s="667"/>
      <c r="H12" s="667"/>
      <c r="I12" s="667"/>
      <c r="J12" s="659"/>
    </row>
    <row r="13" spans="1:10" ht="15" customHeight="1">
      <c r="A13" s="807" t="s">
        <v>11</v>
      </c>
      <c r="B13" s="807"/>
      <c r="C13" s="807"/>
      <c r="D13" s="807"/>
      <c r="E13" s="807"/>
      <c r="F13" s="807"/>
      <c r="G13" s="807"/>
      <c r="H13" s="804"/>
      <c r="I13" s="804"/>
      <c r="J13" s="659"/>
    </row>
    <row r="14" spans="1:10" ht="15" customHeight="1">
      <c r="A14" s="807"/>
      <c r="B14" s="807"/>
      <c r="C14" s="807"/>
      <c r="D14" s="807"/>
      <c r="E14" s="807"/>
      <c r="F14" s="807"/>
      <c r="G14" s="807"/>
      <c r="H14" s="804"/>
      <c r="I14" s="804"/>
      <c r="J14" s="659"/>
    </row>
    <row r="15" spans="1:10" ht="15.75">
      <c r="A15" s="667"/>
      <c r="B15" s="667"/>
      <c r="C15" s="667"/>
      <c r="D15" s="667"/>
      <c r="E15" s="667"/>
      <c r="F15" s="667"/>
      <c r="G15" s="667"/>
      <c r="H15" s="667"/>
      <c r="I15" s="667"/>
      <c r="J15" s="659"/>
    </row>
    <row r="16" spans="1:10" ht="15" customHeight="1">
      <c r="A16" s="807" t="s">
        <v>12</v>
      </c>
      <c r="B16" s="807"/>
      <c r="C16" s="807"/>
      <c r="D16" s="807"/>
      <c r="E16" s="807"/>
      <c r="F16" s="807"/>
      <c r="G16" s="807"/>
      <c r="H16" s="804"/>
      <c r="I16" s="804"/>
      <c r="J16" s="659"/>
    </row>
    <row r="17" spans="1:10" ht="15" customHeight="1">
      <c r="A17" s="807"/>
      <c r="B17" s="807"/>
      <c r="C17" s="807"/>
      <c r="D17" s="807"/>
      <c r="E17" s="807"/>
      <c r="F17" s="807"/>
      <c r="G17" s="807"/>
      <c r="H17" s="804"/>
      <c r="I17" s="804"/>
      <c r="J17" s="659"/>
    </row>
    <row r="18" spans="1:10" ht="15">
      <c r="A18" s="659"/>
      <c r="B18" s="659"/>
      <c r="C18" s="659"/>
      <c r="D18" s="659"/>
      <c r="E18" s="659"/>
      <c r="F18" s="659"/>
      <c r="G18" s="659"/>
      <c r="H18" s="659"/>
      <c r="I18" s="659"/>
      <c r="J18" s="659"/>
    </row>
    <row r="19" spans="1:10" ht="15.75">
      <c r="A19" s="662" t="s">
        <v>13</v>
      </c>
      <c r="B19" s="662"/>
      <c r="C19" s="662"/>
      <c r="D19" s="662"/>
      <c r="E19" s="662"/>
      <c r="F19" s="662"/>
      <c r="G19" s="662"/>
      <c r="H19" s="662"/>
      <c r="I19" s="662"/>
      <c r="J19" s="659"/>
    </row>
    <row r="20" spans="1:10" ht="15">
      <c r="A20" s="659"/>
      <c r="B20" s="659"/>
      <c r="C20" s="659"/>
      <c r="D20" s="659"/>
      <c r="E20" s="659"/>
      <c r="F20" s="659"/>
      <c r="G20" s="659"/>
      <c r="H20" s="659"/>
      <c r="I20" s="659"/>
      <c r="J20" s="659"/>
    </row>
    <row r="21" spans="1:10" ht="15.75">
      <c r="A21" s="659"/>
      <c r="B21" s="662" t="s">
        <v>14</v>
      </c>
      <c r="C21" s="662"/>
      <c r="D21" s="662"/>
      <c r="E21" s="662"/>
      <c r="F21" s="662"/>
      <c r="G21" s="662"/>
      <c r="H21" s="659"/>
      <c r="I21" s="659"/>
      <c r="J21" s="659"/>
    </row>
    <row r="22" spans="1:10" ht="15.75">
      <c r="A22" s="659"/>
      <c r="B22" s="662" t="s">
        <v>15</v>
      </c>
      <c r="C22" s="662"/>
      <c r="D22" s="662"/>
      <c r="E22" s="662"/>
      <c r="F22" s="662"/>
      <c r="G22" s="662"/>
      <c r="H22" s="659"/>
      <c r="I22" s="659"/>
      <c r="J22" s="659"/>
    </row>
    <row r="23" spans="1:10" ht="15.75">
      <c r="A23" s="659"/>
      <c r="B23" s="662" t="s">
        <v>16</v>
      </c>
      <c r="C23" s="662"/>
      <c r="D23" s="662"/>
      <c r="E23" s="662"/>
      <c r="F23" s="662"/>
      <c r="G23" s="662"/>
      <c r="H23" s="659"/>
      <c r="I23" s="659"/>
      <c r="J23" s="659"/>
    </row>
    <row r="24" spans="1:10" ht="15.75">
      <c r="A24" s="659"/>
      <c r="B24" s="662" t="s">
        <v>17</v>
      </c>
      <c r="C24" s="662"/>
      <c r="D24" s="662"/>
      <c r="E24" s="662"/>
      <c r="F24" s="662"/>
      <c r="G24" s="662"/>
      <c r="H24" s="659"/>
      <c r="I24" s="659"/>
      <c r="J24" s="659"/>
    </row>
    <row r="25" spans="1:10" ht="15.75">
      <c r="A25" s="659"/>
      <c r="B25" s="662" t="s">
        <v>18</v>
      </c>
      <c r="C25" s="662"/>
      <c r="D25" s="662"/>
      <c r="E25" s="662"/>
      <c r="F25" s="662"/>
      <c r="G25" s="662"/>
      <c r="H25" s="659"/>
      <c r="I25" s="659"/>
      <c r="J25" s="659"/>
    </row>
    <row r="26" spans="1:10" ht="15.75">
      <c r="A26" s="659"/>
      <c r="B26" s="662" t="s">
        <v>19</v>
      </c>
      <c r="C26" s="662"/>
      <c r="D26" s="662"/>
      <c r="E26" s="662"/>
      <c r="F26" s="662"/>
      <c r="G26" s="662"/>
      <c r="H26" s="659"/>
      <c r="I26" s="659"/>
      <c r="J26" s="659"/>
    </row>
    <row r="27" spans="1:10" ht="15.75">
      <c r="A27" s="659"/>
      <c r="B27" s="662" t="s">
        <v>20</v>
      </c>
      <c r="C27" s="662"/>
      <c r="D27" s="662"/>
      <c r="E27" s="662"/>
      <c r="F27" s="662"/>
      <c r="G27" s="662"/>
      <c r="H27" s="659"/>
      <c r="I27" s="659"/>
      <c r="J27" s="659"/>
    </row>
    <row r="28" spans="1:10" ht="15.75">
      <c r="A28" s="659"/>
      <c r="B28" s="662" t="s">
        <v>21</v>
      </c>
      <c r="C28" s="662"/>
      <c r="D28" s="662"/>
      <c r="E28" s="662"/>
      <c r="F28" s="662"/>
      <c r="G28" s="662"/>
      <c r="H28" s="659"/>
      <c r="I28" s="659"/>
      <c r="J28" s="659"/>
    </row>
    <row r="29" spans="1:10" ht="15.75">
      <c r="A29" s="659"/>
      <c r="B29" s="662" t="s">
        <v>22</v>
      </c>
      <c r="C29" s="662"/>
      <c r="D29" s="662"/>
      <c r="E29" s="662"/>
      <c r="F29" s="662"/>
      <c r="G29" s="662"/>
      <c r="H29" s="659"/>
      <c r="I29" s="659"/>
      <c r="J29" s="659"/>
    </row>
    <row r="30" spans="1:10" ht="15.75">
      <c r="A30" s="659"/>
      <c r="B30" s="662" t="s">
        <v>23</v>
      </c>
      <c r="C30" s="662"/>
      <c r="D30" s="662"/>
      <c r="E30" s="662"/>
      <c r="F30" s="662"/>
      <c r="G30" s="662"/>
      <c r="H30" s="659"/>
      <c r="I30" s="659"/>
      <c r="J30" s="659"/>
    </row>
    <row r="31" spans="1:10" ht="15.75">
      <c r="A31" s="659"/>
      <c r="B31" s="662" t="s">
        <v>24</v>
      </c>
      <c r="C31" s="662"/>
      <c r="D31" s="662"/>
      <c r="E31" s="662"/>
      <c r="F31" s="662"/>
      <c r="G31" s="662"/>
      <c r="H31" s="659"/>
      <c r="I31" s="659"/>
      <c r="J31" s="659"/>
    </row>
    <row r="32" spans="1:10" ht="15.75">
      <c r="A32" s="659"/>
      <c r="B32" s="662" t="s">
        <v>25</v>
      </c>
      <c r="C32" s="662"/>
      <c r="D32" s="662"/>
      <c r="E32" s="662"/>
      <c r="F32" s="662"/>
      <c r="G32" s="662"/>
      <c r="H32" s="659"/>
      <c r="I32" s="659"/>
      <c r="J32" s="659"/>
    </row>
    <row r="33" spans="1:10" ht="15">
      <c r="A33" s="659"/>
      <c r="B33" s="659"/>
      <c r="C33" s="659"/>
      <c r="D33" s="659"/>
      <c r="E33" s="659"/>
      <c r="F33" s="659"/>
      <c r="G33" s="659"/>
      <c r="H33" s="659"/>
      <c r="I33" s="659"/>
      <c r="J33" s="659"/>
    </row>
    <row r="34" spans="1:10" ht="15">
      <c r="A34" s="659"/>
      <c r="B34" s="659"/>
      <c r="C34" s="659"/>
      <c r="D34" s="659"/>
      <c r="E34" s="659"/>
      <c r="F34" s="659"/>
      <c r="G34" s="659"/>
      <c r="H34" s="659"/>
      <c r="I34" s="659"/>
      <c r="J34" s="659"/>
    </row>
  </sheetData>
  <sheetProtection/>
  <mergeCells count="4">
    <mergeCell ref="A16:G17"/>
    <mergeCell ref="A3:G4"/>
    <mergeCell ref="A6:G9"/>
    <mergeCell ref="A13:G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44"/>
  <sheetViews>
    <sheetView showZeros="0" zoomScalePageLayoutView="0" workbookViewId="0" topLeftCell="A37">
      <selection activeCell="F64" sqref="F64"/>
    </sheetView>
  </sheetViews>
  <sheetFormatPr defaultColWidth="8.796875" defaultRowHeight="15"/>
  <cols>
    <col min="1" max="1" width="4.296875" style="0" customWidth="1"/>
    <col min="6" max="6" width="6" style="0" customWidth="1"/>
    <col min="7" max="9" width="8.296875" style="0" customWidth="1"/>
  </cols>
  <sheetData>
    <row r="1" spans="1:9" ht="20.25" customHeight="1">
      <c r="A1" s="9" t="str">
        <f>CONCATENATE(Adat!$A$11," ",Adat!$E$11)</f>
        <v>Statisztikai számjel: 23599714-8412-572-13</v>
      </c>
      <c r="B1" s="9"/>
      <c r="C1" s="9"/>
      <c r="D1" s="9"/>
      <c r="E1" s="9"/>
      <c r="F1" s="87">
        <f>IF(Adat!$E$21=1,Adat!$A$23,"")</f>
      </c>
      <c r="G1" s="88"/>
      <c r="H1" s="88"/>
      <c r="I1" s="88"/>
    </row>
    <row r="2" spans="1:9" ht="15">
      <c r="A2" s="9" t="str">
        <f>CONCATENATE(Adat!$A$12,"    ",Adat!$E$12)</f>
        <v>Cégjegyzék szám:    13-09-151770</v>
      </c>
      <c r="B2" s="9"/>
      <c r="C2" s="9"/>
      <c r="D2" s="9"/>
      <c r="E2" s="9"/>
      <c r="F2" s="88"/>
      <c r="G2" s="88"/>
      <c r="H2" s="88"/>
      <c r="I2" s="88"/>
    </row>
    <row r="3" spans="1:5" ht="15">
      <c r="A3" s="89"/>
      <c r="B3" s="31"/>
      <c r="C3" s="31"/>
      <c r="D3" s="31"/>
      <c r="E3" s="31"/>
    </row>
    <row r="4" spans="1:8" ht="15">
      <c r="A4" s="90" t="str">
        <f>Adat!$E$13</f>
        <v>Magyar Alkotóművészeti Közhasznú Nonprofit KFT</v>
      </c>
      <c r="B4" s="90"/>
      <c r="C4" s="90"/>
      <c r="D4" s="90"/>
      <c r="E4" s="90"/>
      <c r="F4" s="90"/>
      <c r="H4" s="91" t="str">
        <f>CONCATENATE(Adat!$E$17,". ",(IF(Adat!$E$18="","december 31.",Adat!$E$18)))</f>
        <v>2011. 1</v>
      </c>
    </row>
    <row r="5" spans="1:9" ht="15.75" customHeight="1">
      <c r="A5" s="819" t="s">
        <v>398</v>
      </c>
      <c r="B5" s="819"/>
      <c r="C5" s="819"/>
      <c r="D5" s="819"/>
      <c r="E5" s="819"/>
      <c r="F5" s="819"/>
      <c r="G5" s="819"/>
      <c r="H5" s="819"/>
      <c r="I5" s="819"/>
    </row>
    <row r="6" spans="1:9" ht="13.5" customHeight="1">
      <c r="A6" s="821" t="s">
        <v>399</v>
      </c>
      <c r="B6" s="821"/>
      <c r="C6" s="821"/>
      <c r="D6" s="821"/>
      <c r="E6" s="821"/>
      <c r="F6" s="821"/>
      <c r="G6" s="821"/>
      <c r="H6" s="821"/>
      <c r="I6" s="821"/>
    </row>
    <row r="7" spans="1:3" ht="15">
      <c r="A7" s="9" t="s">
        <v>400</v>
      </c>
      <c r="B7" s="9"/>
      <c r="C7" s="9"/>
    </row>
    <row r="8" spans="8:9" ht="15">
      <c r="H8" s="92" t="s">
        <v>401</v>
      </c>
      <c r="I8" s="92"/>
    </row>
    <row r="9" spans="1:9" ht="38.25">
      <c r="A9" s="93" t="s">
        <v>402</v>
      </c>
      <c r="B9" s="815" t="s">
        <v>403</v>
      </c>
      <c r="C9" s="815"/>
      <c r="D9" s="815"/>
      <c r="E9" s="815"/>
      <c r="F9" s="815"/>
      <c r="G9" s="95" t="s">
        <v>60</v>
      </c>
      <c r="H9" s="96" t="s">
        <v>61</v>
      </c>
      <c r="I9" s="97" t="s">
        <v>62</v>
      </c>
    </row>
    <row r="10" spans="1:9" ht="15">
      <c r="A10" s="98" t="s">
        <v>404</v>
      </c>
      <c r="B10" s="816" t="s">
        <v>405</v>
      </c>
      <c r="C10" s="816"/>
      <c r="D10" s="816"/>
      <c r="E10" s="816"/>
      <c r="F10" s="816"/>
      <c r="G10" s="100" t="s">
        <v>406</v>
      </c>
      <c r="H10" s="99" t="s">
        <v>407</v>
      </c>
      <c r="I10" s="101" t="s">
        <v>408</v>
      </c>
    </row>
    <row r="11" spans="1:9" ht="18.75" customHeight="1">
      <c r="A11" s="102" t="s">
        <v>63</v>
      </c>
      <c r="B11" s="103" t="s">
        <v>409</v>
      </c>
      <c r="C11" s="104"/>
      <c r="D11" s="104"/>
      <c r="E11" s="104"/>
      <c r="F11" s="104"/>
      <c r="G11" s="105">
        <f>Adat!G30</f>
        <v>0</v>
      </c>
      <c r="H11" s="106">
        <f>Adat!H30</f>
        <v>0</v>
      </c>
      <c r="I11" s="107">
        <f>Adat!I30</f>
        <v>0</v>
      </c>
    </row>
    <row r="12" spans="1:9" ht="18.75" customHeight="1">
      <c r="A12" s="108" t="s">
        <v>65</v>
      </c>
      <c r="B12" s="109" t="s">
        <v>66</v>
      </c>
      <c r="C12" s="110"/>
      <c r="D12" s="110"/>
      <c r="E12" s="110"/>
      <c r="F12" s="111"/>
      <c r="G12" s="112">
        <f>Adat!G31</f>
        <v>0</v>
      </c>
      <c r="H12" s="112">
        <f>Adat!H31</f>
        <v>0</v>
      </c>
      <c r="I12" s="113">
        <f>Adat!I31</f>
        <v>0</v>
      </c>
    </row>
    <row r="13" spans="1:9" ht="18.75" customHeight="1">
      <c r="A13" s="108" t="s">
        <v>67</v>
      </c>
      <c r="B13" s="114" t="s">
        <v>410</v>
      </c>
      <c r="C13" s="110"/>
      <c r="D13" s="110"/>
      <c r="E13" s="110"/>
      <c r="F13" s="111"/>
      <c r="G13" s="112">
        <f>Adat!G32</f>
        <v>0</v>
      </c>
      <c r="H13" s="112">
        <f>Adat!H32</f>
        <v>0</v>
      </c>
      <c r="I13" s="113">
        <f>Adat!I32</f>
        <v>0</v>
      </c>
    </row>
    <row r="14" spans="1:9" ht="18.75" customHeight="1">
      <c r="A14" s="108" t="s">
        <v>69</v>
      </c>
      <c r="B14" s="114" t="s">
        <v>411</v>
      </c>
      <c r="C14" s="110"/>
      <c r="D14" s="110"/>
      <c r="E14" s="110"/>
      <c r="F14" s="111"/>
      <c r="G14" s="112">
        <f>Adat!G33</f>
        <v>0</v>
      </c>
      <c r="H14" s="112">
        <f>Adat!H33</f>
        <v>0</v>
      </c>
      <c r="I14" s="113">
        <f>Adat!I33</f>
        <v>0</v>
      </c>
    </row>
    <row r="15" spans="1:9" ht="18.75" customHeight="1">
      <c r="A15" s="108" t="s">
        <v>71</v>
      </c>
      <c r="B15" s="109" t="s">
        <v>72</v>
      </c>
      <c r="C15" s="110"/>
      <c r="D15" s="110"/>
      <c r="E15" s="110"/>
      <c r="F15" s="111"/>
      <c r="G15" s="112">
        <f>Adat!G34</f>
        <v>0</v>
      </c>
      <c r="H15" s="112">
        <f>Adat!H34</f>
        <v>0</v>
      </c>
      <c r="I15" s="113">
        <f>Adat!I34</f>
        <v>0</v>
      </c>
    </row>
    <row r="16" spans="1:9" ht="18.75" customHeight="1">
      <c r="A16" s="108" t="s">
        <v>73</v>
      </c>
      <c r="B16" s="109" t="s">
        <v>74</v>
      </c>
      <c r="C16" s="110"/>
      <c r="D16" s="110"/>
      <c r="E16" s="110"/>
      <c r="F16" s="111"/>
      <c r="G16" s="112">
        <f>Adat!G35</f>
        <v>0</v>
      </c>
      <c r="H16" s="112">
        <f>Adat!H35</f>
        <v>0</v>
      </c>
      <c r="I16" s="113">
        <f>Adat!I35</f>
        <v>0</v>
      </c>
    </row>
    <row r="17" spans="1:9" ht="18.75" customHeight="1">
      <c r="A17" s="108" t="s">
        <v>75</v>
      </c>
      <c r="B17" s="109" t="s">
        <v>76</v>
      </c>
      <c r="C17" s="110"/>
      <c r="D17" s="110"/>
      <c r="E17" s="110"/>
      <c r="F17" s="111"/>
      <c r="G17" s="115">
        <f>Adat!G36</f>
        <v>0</v>
      </c>
      <c r="H17" s="115">
        <f>Adat!H36</f>
        <v>0</v>
      </c>
      <c r="I17" s="113">
        <f>Adat!I36</f>
        <v>0</v>
      </c>
    </row>
    <row r="18" spans="1:9" ht="18.75" customHeight="1">
      <c r="A18" s="108" t="s">
        <v>77</v>
      </c>
      <c r="B18" s="109" t="s">
        <v>78</v>
      </c>
      <c r="C18" s="110"/>
      <c r="D18" s="110"/>
      <c r="E18" s="110"/>
      <c r="F18" s="110"/>
      <c r="G18" s="49">
        <f>Adat!G37</f>
        <v>0</v>
      </c>
      <c r="H18" s="116">
        <f>Adat!H37</f>
        <v>0</v>
      </c>
      <c r="I18" s="117">
        <f>Adat!I37</f>
        <v>0</v>
      </c>
    </row>
    <row r="19" spans="1:9" ht="18.75" customHeight="1">
      <c r="A19" s="108" t="s">
        <v>79</v>
      </c>
      <c r="B19" s="109" t="s">
        <v>80</v>
      </c>
      <c r="C19" s="110"/>
      <c r="D19" s="110"/>
      <c r="E19" s="110"/>
      <c r="F19" s="111"/>
      <c r="G19" s="118">
        <f>Adat!G38</f>
        <v>0</v>
      </c>
      <c r="H19" s="118">
        <f>Adat!H38</f>
        <v>0</v>
      </c>
      <c r="I19" s="113">
        <f>Adat!I38</f>
        <v>0</v>
      </c>
    </row>
    <row r="20" spans="1:9" ht="18.75" customHeight="1">
      <c r="A20" s="108" t="s">
        <v>81</v>
      </c>
      <c r="B20" s="109" t="s">
        <v>412</v>
      </c>
      <c r="C20" s="110"/>
      <c r="D20" s="110"/>
      <c r="E20" s="110"/>
      <c r="F20" s="111"/>
      <c r="G20" s="112">
        <f>Adat!G39</f>
        <v>0</v>
      </c>
      <c r="H20" s="112">
        <f>Adat!H39</f>
        <v>0</v>
      </c>
      <c r="I20" s="113">
        <f>Adat!I39</f>
        <v>0</v>
      </c>
    </row>
    <row r="21" spans="1:9" ht="18.75" customHeight="1">
      <c r="A21" s="108" t="s">
        <v>83</v>
      </c>
      <c r="B21" s="109" t="s">
        <v>84</v>
      </c>
      <c r="C21" s="110"/>
      <c r="D21" s="110"/>
      <c r="E21" s="110"/>
      <c r="F21" s="111"/>
      <c r="G21" s="112">
        <f>Adat!G40</f>
        <v>0</v>
      </c>
      <c r="H21" s="112">
        <f>Adat!H40</f>
        <v>0</v>
      </c>
      <c r="I21" s="113">
        <f>Adat!I40</f>
        <v>0</v>
      </c>
    </row>
    <row r="22" spans="1:9" ht="18.75" customHeight="1">
      <c r="A22" s="108" t="s">
        <v>85</v>
      </c>
      <c r="B22" s="109" t="s">
        <v>86</v>
      </c>
      <c r="C22" s="110"/>
      <c r="D22" s="110"/>
      <c r="E22" s="110"/>
      <c r="F22" s="111"/>
      <c r="G22" s="112">
        <f>Adat!G41</f>
        <v>0</v>
      </c>
      <c r="H22" s="112">
        <f>Adat!H41</f>
        <v>0</v>
      </c>
      <c r="I22" s="113">
        <f>Adat!I41</f>
        <v>0</v>
      </c>
    </row>
    <row r="23" spans="1:9" ht="18.75" customHeight="1">
      <c r="A23" s="108" t="s">
        <v>87</v>
      </c>
      <c r="B23" s="109" t="s">
        <v>88</v>
      </c>
      <c r="C23" s="110"/>
      <c r="D23" s="110"/>
      <c r="E23" s="110"/>
      <c r="F23" s="111"/>
      <c r="G23" s="112">
        <f>Adat!G42</f>
        <v>0</v>
      </c>
      <c r="H23" s="112">
        <f>Adat!H42</f>
        <v>0</v>
      </c>
      <c r="I23" s="113">
        <f>Adat!I42</f>
        <v>0</v>
      </c>
    </row>
    <row r="24" spans="1:9" ht="18.75" customHeight="1">
      <c r="A24" s="108" t="s">
        <v>89</v>
      </c>
      <c r="B24" s="109" t="s">
        <v>90</v>
      </c>
      <c r="C24" s="110"/>
      <c r="D24" s="110"/>
      <c r="E24" s="110"/>
      <c r="F24" s="111"/>
      <c r="G24" s="112">
        <f>Adat!G43</f>
        <v>0</v>
      </c>
      <c r="H24" s="112">
        <f>Adat!H43</f>
        <v>0</v>
      </c>
      <c r="I24" s="113">
        <f>Adat!I43</f>
        <v>0</v>
      </c>
    </row>
    <row r="25" spans="1:9" ht="18.75" customHeight="1">
      <c r="A25" s="108" t="s">
        <v>91</v>
      </c>
      <c r="B25" s="109" t="s">
        <v>92</v>
      </c>
      <c r="C25" s="110"/>
      <c r="D25" s="110"/>
      <c r="E25" s="110"/>
      <c r="F25" s="111"/>
      <c r="G25" s="112">
        <f>Adat!G44</f>
        <v>0</v>
      </c>
      <c r="H25" s="112">
        <f>Adat!H44</f>
        <v>0</v>
      </c>
      <c r="I25" s="113">
        <f>Adat!I44</f>
        <v>0</v>
      </c>
    </row>
    <row r="26" spans="1:9" ht="18.75" customHeight="1">
      <c r="A26" s="108" t="s">
        <v>93</v>
      </c>
      <c r="B26" s="119" t="s">
        <v>94</v>
      </c>
      <c r="C26" s="110"/>
      <c r="D26" s="110"/>
      <c r="E26" s="110"/>
      <c r="F26" s="111"/>
      <c r="G26" s="112">
        <f>Adat!G45</f>
        <v>0</v>
      </c>
      <c r="H26" s="112">
        <f>Adat!H45</f>
        <v>0</v>
      </c>
      <c r="I26" s="113">
        <f>Adat!I45</f>
        <v>0</v>
      </c>
    </row>
    <row r="27" spans="1:9" ht="18.75" customHeight="1">
      <c r="A27" s="108" t="s">
        <v>95</v>
      </c>
      <c r="B27" s="109" t="s">
        <v>96</v>
      </c>
      <c r="C27" s="110"/>
      <c r="D27" s="110"/>
      <c r="E27" s="110"/>
      <c r="F27" s="111"/>
      <c r="G27" s="112">
        <f>Adat!G46</f>
        <v>0</v>
      </c>
      <c r="H27" s="112">
        <f>Adat!H46</f>
        <v>0</v>
      </c>
      <c r="I27" s="113">
        <f>Adat!I46</f>
        <v>0</v>
      </c>
    </row>
    <row r="28" spans="1:9" ht="18.75" customHeight="1">
      <c r="A28" s="108" t="s">
        <v>97</v>
      </c>
      <c r="B28" s="114" t="s">
        <v>413</v>
      </c>
      <c r="C28" s="110"/>
      <c r="D28" s="110"/>
      <c r="E28" s="110"/>
      <c r="F28" s="111"/>
      <c r="G28" s="112">
        <f>Adat!G47</f>
        <v>0</v>
      </c>
      <c r="H28" s="112">
        <f>Adat!H47</f>
        <v>0</v>
      </c>
      <c r="I28" s="113">
        <f>Adat!I47</f>
        <v>0</v>
      </c>
    </row>
    <row r="29" spans="1:9" ht="18.75" customHeight="1">
      <c r="A29" s="108">
        <v>19</v>
      </c>
      <c r="B29" s="109" t="s">
        <v>99</v>
      </c>
      <c r="C29" s="110"/>
      <c r="D29" s="110"/>
      <c r="E29" s="110"/>
      <c r="F29" s="111"/>
      <c r="G29" s="112">
        <f>Adat!G48</f>
        <v>0</v>
      </c>
      <c r="H29" s="112">
        <f>Adat!H48</f>
        <v>0</v>
      </c>
      <c r="I29" s="113">
        <f>Adat!I48</f>
        <v>0</v>
      </c>
    </row>
    <row r="30" spans="1:9" ht="18.75" customHeight="1">
      <c r="A30" s="108">
        <v>20</v>
      </c>
      <c r="B30" s="109" t="s">
        <v>100</v>
      </c>
      <c r="C30" s="110"/>
      <c r="D30" s="110"/>
      <c r="E30" s="110"/>
      <c r="F30" s="111"/>
      <c r="G30" s="112">
        <f>Adat!G49</f>
        <v>0</v>
      </c>
      <c r="H30" s="112">
        <f>Adat!H49</f>
        <v>0</v>
      </c>
      <c r="I30" s="113">
        <f>Adat!I49</f>
        <v>0</v>
      </c>
    </row>
    <row r="31" spans="1:9" ht="18.75" customHeight="1">
      <c r="A31" s="120">
        <v>21</v>
      </c>
      <c r="B31" s="121" t="s">
        <v>101</v>
      </c>
      <c r="C31" s="122"/>
      <c r="D31" s="122"/>
      <c r="E31" s="122"/>
      <c r="F31" s="123"/>
      <c r="G31" s="115">
        <f>Adat!G50</f>
        <v>0</v>
      </c>
      <c r="H31" s="115">
        <f>Adat!H50</f>
        <v>0</v>
      </c>
      <c r="I31" s="124">
        <f>Adat!I50</f>
        <v>0</v>
      </c>
    </row>
    <row r="32" spans="1:9" ht="18.75" customHeight="1">
      <c r="A32" s="125" t="s">
        <v>102</v>
      </c>
      <c r="B32" s="126" t="s">
        <v>414</v>
      </c>
      <c r="C32" s="127"/>
      <c r="D32" s="127"/>
      <c r="E32" s="127"/>
      <c r="F32" s="128"/>
      <c r="G32" s="115">
        <f>Adat!G51</f>
        <v>0</v>
      </c>
      <c r="H32" s="115">
        <f>Adat!H51</f>
        <v>0</v>
      </c>
      <c r="I32" s="129">
        <f>Adat!I51</f>
        <v>0</v>
      </c>
    </row>
    <row r="33" spans="1:9" ht="18.75" customHeight="1">
      <c r="A33" s="130" t="s">
        <v>104</v>
      </c>
      <c r="B33" s="131" t="s">
        <v>105</v>
      </c>
      <c r="C33" s="110"/>
      <c r="D33" s="110"/>
      <c r="E33" s="110"/>
      <c r="F33" s="111"/>
      <c r="G33" s="112">
        <f>Adat!G52</f>
        <v>0</v>
      </c>
      <c r="H33" s="112">
        <f>Adat!H52</f>
        <v>0</v>
      </c>
      <c r="I33" s="132">
        <f>Adat!I52</f>
        <v>0</v>
      </c>
    </row>
    <row r="34" spans="1:9" ht="18.75" customHeight="1">
      <c r="A34" s="108" t="s">
        <v>106</v>
      </c>
      <c r="B34" s="109" t="s">
        <v>107</v>
      </c>
      <c r="C34" s="110"/>
      <c r="D34" s="110"/>
      <c r="E34" s="110"/>
      <c r="F34" s="111"/>
      <c r="G34" s="112">
        <f>Adat!G53</f>
        <v>0</v>
      </c>
      <c r="H34" s="112">
        <f>Adat!H53</f>
        <v>0</v>
      </c>
      <c r="I34" s="113">
        <f>Adat!I53</f>
        <v>0</v>
      </c>
    </row>
    <row r="35" spans="1:9" ht="18.75" customHeight="1">
      <c r="A35" s="133" t="s">
        <v>108</v>
      </c>
      <c r="B35" s="134" t="s">
        <v>109</v>
      </c>
      <c r="C35" s="135"/>
      <c r="D35" s="135"/>
      <c r="E35" s="135"/>
      <c r="F35" s="136"/>
      <c r="G35" s="137">
        <f>Adat!G54</f>
        <v>0</v>
      </c>
      <c r="H35" s="137">
        <f>Adat!H54</f>
        <v>0</v>
      </c>
      <c r="I35" s="138">
        <f>Adat!I54</f>
        <v>0</v>
      </c>
    </row>
    <row r="36" ht="12.75" customHeight="1"/>
    <row r="37" ht="12.75" customHeight="1"/>
    <row r="38" ht="12.75" customHeight="1">
      <c r="I38" s="31"/>
    </row>
    <row r="39" spans="1:9" ht="12.75" customHeight="1">
      <c r="A39" s="82" t="str">
        <f>Adat!$E$16</f>
        <v>Budapest, 2012. május 18.</v>
      </c>
      <c r="B39" s="82"/>
      <c r="C39" s="82"/>
      <c r="I39" s="83"/>
    </row>
    <row r="40" spans="7:9" ht="12.75" customHeight="1">
      <c r="G40" s="817" t="s">
        <v>391</v>
      </c>
      <c r="H40" s="817"/>
      <c r="I40" s="817"/>
    </row>
    <row r="41" spans="7:9" ht="12.75" customHeight="1">
      <c r="G41" s="818" t="s">
        <v>392</v>
      </c>
      <c r="H41" s="818"/>
      <c r="I41" s="818"/>
    </row>
    <row r="42" spans="1:9" ht="25.5" customHeight="1">
      <c r="A42" s="9" t="str">
        <f>CONCATENATE(Adat!$A$11," ",Adat!$E$11)</f>
        <v>Statisztikai számjel: 23599714-8412-572-13</v>
      </c>
      <c r="B42" s="9"/>
      <c r="C42" s="9"/>
      <c r="D42" s="9"/>
      <c r="E42" s="9"/>
      <c r="F42" s="87">
        <f>IF(Adat!$E$21=1,Adat!$A$23,"")</f>
      </c>
      <c r="G42" s="88"/>
      <c r="H42" s="88"/>
      <c r="I42" s="88"/>
    </row>
    <row r="43" spans="1:9" ht="12.75" customHeight="1">
      <c r="A43" s="9" t="str">
        <f>CONCATENATE(Adat!$A$12,"    ",Adat!$E$12)</f>
        <v>Cégjegyzék szám:    13-09-151770</v>
      </c>
      <c r="B43" s="9"/>
      <c r="C43" s="9"/>
      <c r="D43" s="9"/>
      <c r="E43" s="9"/>
      <c r="F43" s="88"/>
      <c r="G43" s="88"/>
      <c r="H43" s="88"/>
      <c r="I43" s="88"/>
    </row>
    <row r="44" spans="1:5" ht="12.75" customHeight="1">
      <c r="A44" s="89"/>
      <c r="B44" s="31"/>
      <c r="C44" s="31"/>
      <c r="D44" s="31"/>
      <c r="E44" s="31"/>
    </row>
    <row r="45" spans="1:8" ht="12.75" customHeight="1">
      <c r="A45" s="90" t="str">
        <f>Adat!$E$13</f>
        <v>Magyar Alkotóművészeti Közhasznú Nonprofit KFT</v>
      </c>
      <c r="B45" s="90"/>
      <c r="C45" s="90"/>
      <c r="D45" s="90"/>
      <c r="E45" s="90"/>
      <c r="F45" s="90"/>
      <c r="H45" s="91" t="str">
        <f>CONCATENATE(Adat!$E$17,". ",(IF(Adat!$E$18="","december 31.",Adat!$E$18)))</f>
        <v>2011. 1</v>
      </c>
    </row>
    <row r="46" spans="1:9" ht="15.75" customHeight="1">
      <c r="A46" s="819" t="s">
        <v>398</v>
      </c>
      <c r="B46" s="819"/>
      <c r="C46" s="819"/>
      <c r="D46" s="819"/>
      <c r="E46" s="819"/>
      <c r="F46" s="819"/>
      <c r="G46" s="819"/>
      <c r="H46" s="819"/>
      <c r="I46" s="819"/>
    </row>
    <row r="47" spans="1:9" ht="13.5" customHeight="1">
      <c r="A47" s="820" t="s">
        <v>415</v>
      </c>
      <c r="B47" s="820"/>
      <c r="C47" s="820"/>
      <c r="D47" s="820"/>
      <c r="E47" s="820"/>
      <c r="F47" s="820"/>
      <c r="G47" s="820"/>
      <c r="H47" s="820"/>
      <c r="I47" s="820"/>
    </row>
    <row r="48" spans="1:3" ht="13.5" customHeight="1">
      <c r="A48" s="9" t="s">
        <v>400</v>
      </c>
      <c r="B48" s="9"/>
      <c r="C48" s="9"/>
    </row>
    <row r="49" spans="1:9" ht="13.5" customHeight="1">
      <c r="A49" s="9"/>
      <c r="B49" s="9"/>
      <c r="C49" s="9"/>
      <c r="H49" s="92" t="s">
        <v>401</v>
      </c>
      <c r="I49" s="92"/>
    </row>
    <row r="50" spans="1:9" ht="31.5" customHeight="1">
      <c r="A50" s="93" t="s">
        <v>402</v>
      </c>
      <c r="B50" s="815" t="s">
        <v>403</v>
      </c>
      <c r="C50" s="815"/>
      <c r="D50" s="815"/>
      <c r="E50" s="815"/>
      <c r="F50" s="815"/>
      <c r="G50" s="95" t="s">
        <v>60</v>
      </c>
      <c r="H50" s="96" t="s">
        <v>61</v>
      </c>
      <c r="I50" s="97" t="s">
        <v>62</v>
      </c>
    </row>
    <row r="51" spans="1:9" ht="12" customHeight="1">
      <c r="A51" s="98" t="s">
        <v>404</v>
      </c>
      <c r="B51" s="816" t="s">
        <v>405</v>
      </c>
      <c r="C51" s="816"/>
      <c r="D51" s="816"/>
      <c r="E51" s="816"/>
      <c r="F51" s="816"/>
      <c r="G51" s="100" t="s">
        <v>406</v>
      </c>
      <c r="H51" s="99" t="s">
        <v>407</v>
      </c>
      <c r="I51" s="101" t="s">
        <v>408</v>
      </c>
    </row>
    <row r="52" spans="1:9" ht="18" customHeight="1">
      <c r="A52" s="102" t="s">
        <v>110</v>
      </c>
      <c r="B52" s="140" t="s">
        <v>416</v>
      </c>
      <c r="C52" s="141"/>
      <c r="D52" s="141"/>
      <c r="E52" s="141"/>
      <c r="F52" s="142"/>
      <c r="G52" s="106">
        <f>Adat!G55</f>
        <v>0</v>
      </c>
      <c r="H52" s="143">
        <f>Adat!H55</f>
        <v>0</v>
      </c>
      <c r="I52" s="107">
        <f>Adat!I55</f>
        <v>170500</v>
      </c>
    </row>
    <row r="53" spans="1:9" ht="18" customHeight="1">
      <c r="A53" s="108" t="s">
        <v>113</v>
      </c>
      <c r="B53" s="109" t="s">
        <v>114</v>
      </c>
      <c r="C53" s="110"/>
      <c r="D53" s="110"/>
      <c r="E53" s="110"/>
      <c r="F53" s="111"/>
      <c r="G53" s="144">
        <f>Adat!G56</f>
        <v>0</v>
      </c>
      <c r="H53" s="118">
        <f>Adat!H56</f>
        <v>0</v>
      </c>
      <c r="I53" s="145">
        <f>Adat!I56</f>
        <v>0</v>
      </c>
    </row>
    <row r="54" spans="1:9" ht="18" customHeight="1">
      <c r="A54" s="108" t="s">
        <v>115</v>
      </c>
      <c r="B54" s="109" t="s">
        <v>116</v>
      </c>
      <c r="C54" s="110"/>
      <c r="D54" s="110"/>
      <c r="E54" s="110"/>
      <c r="F54" s="111"/>
      <c r="G54" s="144">
        <f>Adat!G57</f>
        <v>0</v>
      </c>
      <c r="H54" s="118">
        <f>Adat!H57</f>
        <v>0</v>
      </c>
      <c r="I54" s="145">
        <f>Adat!I57</f>
        <v>0</v>
      </c>
    </row>
    <row r="55" spans="1:9" ht="18" customHeight="1">
      <c r="A55" s="108" t="s">
        <v>117</v>
      </c>
      <c r="B55" s="109" t="s">
        <v>118</v>
      </c>
      <c r="C55" s="110"/>
      <c r="D55" s="110"/>
      <c r="E55" s="110"/>
      <c r="F55" s="111"/>
      <c r="G55" s="144">
        <f>Adat!G58</f>
        <v>0</v>
      </c>
      <c r="H55" s="118">
        <f>Adat!H58</f>
        <v>0</v>
      </c>
      <c r="I55" s="145">
        <f>Adat!I58</f>
        <v>0</v>
      </c>
    </row>
    <row r="56" spans="1:9" ht="18" customHeight="1">
      <c r="A56" s="108" t="s">
        <v>119</v>
      </c>
      <c r="B56" s="109" t="s">
        <v>120</v>
      </c>
      <c r="C56" s="110"/>
      <c r="D56" s="110"/>
      <c r="E56" s="110"/>
      <c r="F56" s="111"/>
      <c r="G56" s="144">
        <f>Adat!G59</f>
        <v>0</v>
      </c>
      <c r="H56" s="118">
        <f>Adat!H59</f>
        <v>0</v>
      </c>
      <c r="I56" s="145">
        <f>Adat!I59</f>
        <v>0</v>
      </c>
    </row>
    <row r="57" spans="1:9" ht="18" customHeight="1">
      <c r="A57" s="108" t="s">
        <v>121</v>
      </c>
      <c r="B57" s="109" t="s">
        <v>122</v>
      </c>
      <c r="C57" s="110"/>
      <c r="D57" s="110"/>
      <c r="E57" s="110"/>
      <c r="F57" s="111"/>
      <c r="G57" s="144">
        <f>Adat!G60</f>
        <v>0</v>
      </c>
      <c r="H57" s="118">
        <f>Adat!H60</f>
        <v>0</v>
      </c>
      <c r="I57" s="145">
        <f>Adat!I60</f>
        <v>0</v>
      </c>
    </row>
    <row r="58" spans="1:9" ht="18" customHeight="1">
      <c r="A58" s="108" t="s">
        <v>123</v>
      </c>
      <c r="B58" s="109" t="s">
        <v>124</v>
      </c>
      <c r="C58" s="110"/>
      <c r="D58" s="110"/>
      <c r="E58" s="110"/>
      <c r="F58" s="111"/>
      <c r="G58" s="144">
        <f>Adat!G61</f>
        <v>0</v>
      </c>
      <c r="H58" s="118">
        <f>Adat!H61</f>
        <v>0</v>
      </c>
      <c r="I58" s="145">
        <f>Adat!I61</f>
        <v>0</v>
      </c>
    </row>
    <row r="59" spans="1:9" ht="18" customHeight="1">
      <c r="A59" s="108" t="s">
        <v>125</v>
      </c>
      <c r="B59" s="109" t="s">
        <v>126</v>
      </c>
      <c r="C59" s="146"/>
      <c r="D59" s="146"/>
      <c r="E59" s="146"/>
      <c r="F59" s="147"/>
      <c r="G59" s="144">
        <f>Adat!G62</f>
        <v>0</v>
      </c>
      <c r="H59" s="118">
        <f>Adat!H62</f>
        <v>0</v>
      </c>
      <c r="I59" s="145">
        <f>Adat!I62</f>
        <v>0</v>
      </c>
    </row>
    <row r="60" spans="1:9" ht="18" customHeight="1">
      <c r="A60" s="108" t="s">
        <v>127</v>
      </c>
      <c r="B60" s="109" t="s">
        <v>417</v>
      </c>
      <c r="C60" s="110"/>
      <c r="D60" s="110"/>
      <c r="E60" s="110"/>
      <c r="F60" s="111"/>
      <c r="G60" s="144">
        <f>Adat!G63</f>
        <v>0</v>
      </c>
      <c r="H60" s="118">
        <f>Adat!H63</f>
        <v>0</v>
      </c>
      <c r="I60" s="145">
        <f>Adat!I63</f>
        <v>170000</v>
      </c>
    </row>
    <row r="61" spans="1:9" ht="18" customHeight="1">
      <c r="A61" s="108" t="s">
        <v>129</v>
      </c>
      <c r="B61" s="114" t="s">
        <v>418</v>
      </c>
      <c r="C61" s="110"/>
      <c r="D61" s="110"/>
      <c r="E61" s="110"/>
      <c r="F61" s="111"/>
      <c r="G61" s="144">
        <f>Adat!G64</f>
        <v>0</v>
      </c>
      <c r="H61" s="118">
        <f>Adat!H64</f>
        <v>0</v>
      </c>
      <c r="I61" s="145">
        <f>Adat!I64</f>
        <v>0</v>
      </c>
    </row>
    <row r="62" spans="1:9" ht="18" customHeight="1">
      <c r="A62" s="108" t="s">
        <v>131</v>
      </c>
      <c r="B62" s="109" t="s">
        <v>132</v>
      </c>
      <c r="C62" s="110"/>
      <c r="D62" s="110"/>
      <c r="E62" s="110"/>
      <c r="F62" s="111"/>
      <c r="G62" s="144">
        <f>Adat!G65</f>
        <v>0</v>
      </c>
      <c r="H62" s="118">
        <f>Adat!H65</f>
        <v>0</v>
      </c>
      <c r="I62" s="145">
        <f>Adat!I65</f>
        <v>0</v>
      </c>
    </row>
    <row r="63" spans="1:9" ht="18" customHeight="1">
      <c r="A63" s="108" t="s">
        <v>133</v>
      </c>
      <c r="B63" s="109" t="s">
        <v>134</v>
      </c>
      <c r="C63" s="110"/>
      <c r="D63" s="110"/>
      <c r="E63" s="110"/>
      <c r="F63" s="111"/>
      <c r="G63" s="144">
        <f>Adat!G66</f>
        <v>0</v>
      </c>
      <c r="H63" s="118">
        <f>Adat!H66</f>
        <v>0</v>
      </c>
      <c r="I63" s="145">
        <f>Adat!I66</f>
        <v>0</v>
      </c>
    </row>
    <row r="64" spans="1:9" ht="18" customHeight="1">
      <c r="A64" s="108" t="s">
        <v>135</v>
      </c>
      <c r="B64" s="109" t="s">
        <v>136</v>
      </c>
      <c r="C64" s="110"/>
      <c r="D64" s="110"/>
      <c r="E64" s="110"/>
      <c r="F64" s="111"/>
      <c r="G64" s="144">
        <f>Adat!G67</f>
        <v>0</v>
      </c>
      <c r="H64" s="118">
        <f>Adat!H67</f>
        <v>0</v>
      </c>
      <c r="I64" s="145">
        <f>Adat!I67</f>
        <v>0</v>
      </c>
    </row>
    <row r="65" spans="1:9" s="31" customFormat="1" ht="18" customHeight="1">
      <c r="A65" s="108" t="s">
        <v>137</v>
      </c>
      <c r="B65" s="109" t="s">
        <v>138</v>
      </c>
      <c r="C65" s="110"/>
      <c r="D65" s="110"/>
      <c r="E65" s="110"/>
      <c r="F65" s="111"/>
      <c r="G65" s="144">
        <f>Adat!G68</f>
        <v>0</v>
      </c>
      <c r="H65" s="118">
        <f>Adat!H68</f>
        <v>0</v>
      </c>
      <c r="I65" s="145">
        <f>Adat!I68</f>
        <v>170000</v>
      </c>
    </row>
    <row r="66" spans="1:9" s="31" customFormat="1" ht="18" customHeight="1">
      <c r="A66" s="108" t="s">
        <v>139</v>
      </c>
      <c r="B66" s="109" t="s">
        <v>140</v>
      </c>
      <c r="C66" s="110"/>
      <c r="D66" s="110"/>
      <c r="E66" s="110"/>
      <c r="F66" s="111"/>
      <c r="G66" s="144">
        <f>Adat!G69</f>
        <v>0</v>
      </c>
      <c r="H66" s="118">
        <f>Adat!H69</f>
        <v>0</v>
      </c>
      <c r="I66" s="145">
        <f>Adat!I69</f>
        <v>0</v>
      </c>
    </row>
    <row r="67" spans="1:9" s="31" customFormat="1" ht="18" customHeight="1">
      <c r="A67" s="108" t="s">
        <v>141</v>
      </c>
      <c r="B67" s="109" t="s">
        <v>142</v>
      </c>
      <c r="C67" s="110"/>
      <c r="D67" s="110"/>
      <c r="E67" s="110"/>
      <c r="F67" s="111"/>
      <c r="G67" s="144">
        <f>Adat!G70</f>
        <v>0</v>
      </c>
      <c r="H67" s="118">
        <f>Adat!H70</f>
        <v>0</v>
      </c>
      <c r="I67" s="145">
        <f>Adat!I70</f>
        <v>0</v>
      </c>
    </row>
    <row r="68" spans="1:9" s="31" customFormat="1" ht="18" customHeight="1">
      <c r="A68" s="108" t="s">
        <v>143</v>
      </c>
      <c r="B68" s="109" t="s">
        <v>144</v>
      </c>
      <c r="C68" s="110"/>
      <c r="D68" s="110"/>
      <c r="E68" s="110"/>
      <c r="F68" s="111"/>
      <c r="G68" s="144">
        <f>Adat!G71</f>
        <v>0</v>
      </c>
      <c r="H68" s="118">
        <f>Adat!H71</f>
        <v>0</v>
      </c>
      <c r="I68" s="145">
        <f>Adat!I71</f>
        <v>0</v>
      </c>
    </row>
    <row r="69" spans="1:9" s="31" customFormat="1" ht="18" customHeight="1">
      <c r="A69" s="108" t="s">
        <v>145</v>
      </c>
      <c r="B69" s="109" t="s">
        <v>146</v>
      </c>
      <c r="C69" s="110"/>
      <c r="D69" s="110"/>
      <c r="E69" s="110"/>
      <c r="F69" s="111"/>
      <c r="G69" s="144">
        <f>Adat!G72</f>
        <v>0</v>
      </c>
      <c r="H69" s="118">
        <f>Adat!H72</f>
        <v>0</v>
      </c>
      <c r="I69" s="145">
        <f>Adat!I72</f>
        <v>0</v>
      </c>
    </row>
    <row r="70" spans="1:9" s="31" customFormat="1" ht="18" customHeight="1">
      <c r="A70" s="108" t="s">
        <v>147</v>
      </c>
      <c r="B70" s="109" t="s">
        <v>148</v>
      </c>
      <c r="C70" s="110"/>
      <c r="D70" s="110"/>
      <c r="E70" s="110"/>
      <c r="F70" s="111"/>
      <c r="G70" s="144">
        <f>Adat!G73</f>
        <v>0</v>
      </c>
      <c r="H70" s="118">
        <f>Adat!H73</f>
        <v>0</v>
      </c>
      <c r="I70" s="145">
        <f>Adat!I73</f>
        <v>0</v>
      </c>
    </row>
    <row r="71" spans="1:9" s="31" customFormat="1" ht="18" customHeight="1">
      <c r="A71" s="108" t="s">
        <v>149</v>
      </c>
      <c r="B71" s="109" t="s">
        <v>419</v>
      </c>
      <c r="C71" s="110"/>
      <c r="D71" s="110"/>
      <c r="E71" s="110"/>
      <c r="F71" s="111"/>
      <c r="G71" s="144">
        <f>Adat!G74</f>
        <v>0</v>
      </c>
      <c r="H71" s="118">
        <f>Adat!H74</f>
        <v>0</v>
      </c>
      <c r="I71" s="145">
        <f>Adat!I74</f>
        <v>500</v>
      </c>
    </row>
    <row r="72" spans="1:9" s="31" customFormat="1" ht="18" customHeight="1">
      <c r="A72" s="120" t="s">
        <v>151</v>
      </c>
      <c r="B72" s="121" t="s">
        <v>152</v>
      </c>
      <c r="C72" s="148"/>
      <c r="D72" s="148"/>
      <c r="E72" s="148"/>
      <c r="F72" s="149"/>
      <c r="G72" s="150">
        <f>Adat!G75</f>
        <v>0</v>
      </c>
      <c r="H72" s="151">
        <f>Adat!H75</f>
        <v>0</v>
      </c>
      <c r="I72" s="152">
        <f>Adat!I75</f>
        <v>0</v>
      </c>
    </row>
    <row r="73" spans="1:9" s="31" customFormat="1" ht="18" customHeight="1">
      <c r="A73" s="108" t="s">
        <v>153</v>
      </c>
      <c r="B73" s="109" t="s">
        <v>154</v>
      </c>
      <c r="C73" s="146"/>
      <c r="D73" s="146"/>
      <c r="E73" s="146"/>
      <c r="F73" s="147"/>
      <c r="G73" s="112">
        <f>Adat!G76</f>
        <v>0</v>
      </c>
      <c r="H73" s="112">
        <f>Adat!H76</f>
        <v>0</v>
      </c>
      <c r="I73" s="113">
        <f>Adat!I76</f>
        <v>500</v>
      </c>
    </row>
    <row r="74" spans="1:9" s="31" customFormat="1" ht="18" customHeight="1">
      <c r="A74" s="108" t="s">
        <v>155</v>
      </c>
      <c r="B74" s="153" t="s">
        <v>156</v>
      </c>
      <c r="C74" s="153"/>
      <c r="D74" s="153"/>
      <c r="E74" s="153" t="s">
        <v>157</v>
      </c>
      <c r="F74" s="154"/>
      <c r="G74" s="155">
        <f>Adat!G77</f>
        <v>0</v>
      </c>
      <c r="H74" s="155">
        <f>Adat!H77</f>
        <v>0</v>
      </c>
      <c r="I74" s="156">
        <f>Adat!I77</f>
        <v>0</v>
      </c>
    </row>
    <row r="75" spans="1:9" s="31" customFormat="1" ht="18" customHeight="1">
      <c r="A75" s="130" t="s">
        <v>158</v>
      </c>
      <c r="B75" s="109" t="s">
        <v>159</v>
      </c>
      <c r="C75" s="146"/>
      <c r="D75" s="146"/>
      <c r="E75" s="146"/>
      <c r="F75" s="147"/>
      <c r="G75" s="144">
        <f>Adat!G78</f>
        <v>0</v>
      </c>
      <c r="H75" s="118">
        <f>Adat!H78</f>
        <v>0</v>
      </c>
      <c r="I75" s="145">
        <f>Adat!I78</f>
        <v>0</v>
      </c>
    </row>
    <row r="76" spans="1:9" s="31" customFormat="1" ht="18" customHeight="1">
      <c r="A76" s="108" t="s">
        <v>160</v>
      </c>
      <c r="B76" s="109" t="s">
        <v>420</v>
      </c>
      <c r="C76" s="110"/>
      <c r="D76" s="110"/>
      <c r="E76" s="110"/>
      <c r="F76" s="111"/>
      <c r="G76" s="144">
        <f>Adat!G79</f>
        <v>0</v>
      </c>
      <c r="H76" s="118">
        <f>Adat!H79</f>
        <v>0</v>
      </c>
      <c r="I76" s="145">
        <f>Adat!I79</f>
        <v>0</v>
      </c>
    </row>
    <row r="77" spans="1:9" s="31" customFormat="1" ht="18" customHeight="1">
      <c r="A77" s="133" t="s">
        <v>162</v>
      </c>
      <c r="B77" s="134" t="s">
        <v>421</v>
      </c>
      <c r="C77" s="135"/>
      <c r="D77" s="135"/>
      <c r="E77" s="135"/>
      <c r="F77" s="136"/>
      <c r="G77" s="157">
        <f>Adat!G80</f>
        <v>0</v>
      </c>
      <c r="H77" s="158">
        <f>Adat!H80</f>
        <v>0</v>
      </c>
      <c r="I77" s="159">
        <f>Adat!I80</f>
        <v>0</v>
      </c>
    </row>
    <row r="78" spans="1:9" ht="18" customHeight="1">
      <c r="A78" s="160" t="s">
        <v>164</v>
      </c>
      <c r="B78" s="161" t="s">
        <v>422</v>
      </c>
      <c r="C78" s="162"/>
      <c r="D78" s="162"/>
      <c r="E78" s="162"/>
      <c r="F78" s="162"/>
      <c r="G78" s="163">
        <f>Adat!G81</f>
        <v>0</v>
      </c>
      <c r="H78" s="164">
        <f>Adat!H81</f>
        <v>0</v>
      </c>
      <c r="I78" s="165">
        <f>Adat!I81</f>
        <v>170500</v>
      </c>
    </row>
    <row r="79" ht="9.75" customHeight="1"/>
    <row r="80" ht="9.75" customHeight="1"/>
    <row r="81" ht="9.75" customHeight="1"/>
    <row r="82" spans="1:3" ht="12.75" customHeight="1">
      <c r="A82" s="82" t="str">
        <f>Adat!$E$16</f>
        <v>Budapest, 2012. május 18.</v>
      </c>
      <c r="B82" s="82"/>
      <c r="C82" s="82"/>
    </row>
    <row r="83" spans="7:9" ht="12.75" customHeight="1">
      <c r="G83" s="817" t="s">
        <v>391</v>
      </c>
      <c r="H83" s="817"/>
      <c r="I83" s="817"/>
    </row>
    <row r="84" spans="7:9" ht="12.75" customHeight="1">
      <c r="G84" s="818" t="s">
        <v>392</v>
      </c>
      <c r="H84" s="818"/>
      <c r="I84" s="818"/>
    </row>
    <row r="85" spans="1:9" ht="15">
      <c r="A85" s="9" t="str">
        <f>CONCATENATE(Adat!$A$11," ",Adat!$E$11)</f>
        <v>Statisztikai számjel: 23599714-8412-572-13</v>
      </c>
      <c r="B85" s="9"/>
      <c r="C85" s="9"/>
      <c r="D85" s="9"/>
      <c r="E85" s="9"/>
      <c r="F85" s="87">
        <f>IF(Adat!$E$21=1,Adat!$A$23,"")</f>
      </c>
      <c r="G85" s="88"/>
      <c r="H85" s="88"/>
      <c r="I85" s="88"/>
    </row>
    <row r="86" spans="1:9" ht="15">
      <c r="A86" s="9" t="str">
        <f>CONCATENATE(Adat!$A$12,"    ",Adat!$E$12)</f>
        <v>Cégjegyzék szám:    13-09-151770</v>
      </c>
      <c r="B86" s="9"/>
      <c r="C86" s="9"/>
      <c r="D86" s="9"/>
      <c r="E86" s="9"/>
      <c r="F86" s="88"/>
      <c r="G86" s="88"/>
      <c r="H86" s="88"/>
      <c r="I86" s="88"/>
    </row>
    <row r="87" spans="1:5" ht="12.75" customHeight="1">
      <c r="A87" s="89"/>
      <c r="B87" s="31"/>
      <c r="C87" s="31"/>
      <c r="D87" s="31"/>
      <c r="E87" s="31"/>
    </row>
    <row r="88" spans="1:8" ht="15">
      <c r="A88" s="90" t="str">
        <f>Adat!$E$13</f>
        <v>Magyar Alkotóművészeti Közhasznú Nonprofit KFT</v>
      </c>
      <c r="B88" s="90"/>
      <c r="C88" s="90"/>
      <c r="D88" s="90"/>
      <c r="E88" s="90"/>
      <c r="F88" s="90"/>
      <c r="H88" s="91" t="str">
        <f>CONCATENATE(Adat!$E$17,". ",(IF(Adat!$E$18="","december 31.",Adat!$E$18)))</f>
        <v>2011. 1</v>
      </c>
    </row>
    <row r="89" spans="1:9" ht="15">
      <c r="A89" s="166"/>
      <c r="B89" s="166"/>
      <c r="C89" s="166"/>
      <c r="D89" s="166"/>
      <c r="E89" s="166"/>
      <c r="I89" s="91"/>
    </row>
    <row r="90" spans="1:5" ht="15">
      <c r="A90" s="166"/>
      <c r="B90" s="166"/>
      <c r="C90" s="166"/>
      <c r="D90" s="166"/>
      <c r="E90" s="166"/>
    </row>
    <row r="91" spans="1:9" ht="15.75">
      <c r="A91" s="819" t="s">
        <v>398</v>
      </c>
      <c r="B91" s="819"/>
      <c r="C91" s="819"/>
      <c r="D91" s="819"/>
      <c r="E91" s="819"/>
      <c r="F91" s="819"/>
      <c r="G91" s="819"/>
      <c r="H91" s="819"/>
      <c r="I91" s="819"/>
    </row>
    <row r="92" spans="1:9" ht="15.75">
      <c r="A92" s="820" t="s">
        <v>423</v>
      </c>
      <c r="B92" s="820"/>
      <c r="C92" s="820"/>
      <c r="D92" s="820"/>
      <c r="E92" s="820"/>
      <c r="F92" s="820"/>
      <c r="G92" s="820"/>
      <c r="H92" s="820"/>
      <c r="I92" s="820"/>
    </row>
    <row r="93" spans="1:3" ht="15">
      <c r="A93" s="9" t="s">
        <v>424</v>
      </c>
      <c r="B93" s="9"/>
      <c r="C93" s="9"/>
    </row>
    <row r="94" spans="1:3" ht="15">
      <c r="A94" s="9"/>
      <c r="B94" s="9"/>
      <c r="C94" s="9"/>
    </row>
    <row r="95" spans="1:3" ht="15">
      <c r="A95" s="9"/>
      <c r="B95" s="9"/>
      <c r="C95" s="9"/>
    </row>
    <row r="96" spans="8:9" ht="15">
      <c r="H96" s="167" t="s">
        <v>401</v>
      </c>
      <c r="I96" s="167"/>
    </row>
    <row r="97" spans="1:9" ht="38.25">
      <c r="A97" s="93" t="s">
        <v>402</v>
      </c>
      <c r="B97" s="815" t="s">
        <v>403</v>
      </c>
      <c r="C97" s="815"/>
      <c r="D97" s="815"/>
      <c r="E97" s="815"/>
      <c r="F97" s="815"/>
      <c r="G97" s="95" t="s">
        <v>60</v>
      </c>
      <c r="H97" s="96" t="s">
        <v>61</v>
      </c>
      <c r="I97" s="97" t="s">
        <v>62</v>
      </c>
    </row>
    <row r="98" spans="1:9" ht="15">
      <c r="A98" s="98" t="s">
        <v>404</v>
      </c>
      <c r="B98" s="816" t="s">
        <v>405</v>
      </c>
      <c r="C98" s="816"/>
      <c r="D98" s="816"/>
      <c r="E98" s="816"/>
      <c r="F98" s="816"/>
      <c r="G98" s="100" t="s">
        <v>406</v>
      </c>
      <c r="H98" s="99" t="s">
        <v>407</v>
      </c>
      <c r="I98" s="101" t="s">
        <v>408</v>
      </c>
    </row>
    <row r="99" spans="1:9" ht="19.5" customHeight="1">
      <c r="A99" s="102" t="s">
        <v>167</v>
      </c>
      <c r="B99" s="104" t="s">
        <v>425</v>
      </c>
      <c r="C99" s="104"/>
      <c r="D99" s="104"/>
      <c r="E99" s="104"/>
      <c r="F99" s="104"/>
      <c r="G99" s="168">
        <f>Adat!G85</f>
        <v>0</v>
      </c>
      <c r="H99" s="168">
        <f>Adat!H85</f>
        <v>0</v>
      </c>
      <c r="I99" s="107">
        <f>Adat!I85</f>
        <v>500</v>
      </c>
    </row>
    <row r="100" spans="1:9" s="31" customFormat="1" ht="19.5" customHeight="1">
      <c r="A100" s="108" t="s">
        <v>169</v>
      </c>
      <c r="B100" s="110" t="s">
        <v>426</v>
      </c>
      <c r="C100" s="110"/>
      <c r="D100" s="110"/>
      <c r="E100" s="110"/>
      <c r="F100" s="110"/>
      <c r="G100" s="169">
        <f>Adat!G86</f>
        <v>0</v>
      </c>
      <c r="H100" s="169">
        <f>Adat!H86</f>
        <v>0</v>
      </c>
      <c r="I100" s="113">
        <f>Adat!I86</f>
        <v>500</v>
      </c>
    </row>
    <row r="101" spans="1:9" s="31" customFormat="1" ht="19.5" customHeight="1">
      <c r="A101" s="108" t="s">
        <v>171</v>
      </c>
      <c r="B101" s="170" t="s">
        <v>427</v>
      </c>
      <c r="C101" s="170"/>
      <c r="D101" s="170"/>
      <c r="E101" s="110"/>
      <c r="F101" s="110"/>
      <c r="G101" s="169">
        <f>Adat!G87</f>
        <v>0</v>
      </c>
      <c r="H101" s="169">
        <f>Adat!H87</f>
        <v>0</v>
      </c>
      <c r="I101" s="113">
        <f>Adat!I87</f>
        <v>0</v>
      </c>
    </row>
    <row r="102" spans="1:9" s="31" customFormat="1" ht="19.5" customHeight="1">
      <c r="A102" s="108" t="s">
        <v>173</v>
      </c>
      <c r="B102" s="110" t="s">
        <v>174</v>
      </c>
      <c r="C102" s="110"/>
      <c r="D102" s="110"/>
      <c r="E102" s="110"/>
      <c r="F102" s="110"/>
      <c r="G102" s="169">
        <f>Adat!G88</f>
        <v>0</v>
      </c>
      <c r="H102" s="169">
        <f>Adat!H88</f>
        <v>0</v>
      </c>
      <c r="I102" s="113">
        <f>Adat!I88</f>
        <v>0</v>
      </c>
    </row>
    <row r="103" spans="1:9" s="31" customFormat="1" ht="19.5" customHeight="1">
      <c r="A103" s="108" t="s">
        <v>175</v>
      </c>
      <c r="B103" s="110" t="s">
        <v>176</v>
      </c>
      <c r="C103" s="110"/>
      <c r="D103" s="110"/>
      <c r="E103" s="110"/>
      <c r="F103" s="110"/>
      <c r="G103" s="169">
        <f>Adat!G89</f>
        <v>0</v>
      </c>
      <c r="H103" s="169">
        <f>Adat!H89</f>
        <v>0</v>
      </c>
      <c r="I103" s="113">
        <f>Adat!I89</f>
        <v>0</v>
      </c>
    </row>
    <row r="104" spans="1:9" s="31" customFormat="1" ht="19.5" customHeight="1">
      <c r="A104" s="108" t="s">
        <v>177</v>
      </c>
      <c r="B104" s="110" t="s">
        <v>178</v>
      </c>
      <c r="C104" s="110"/>
      <c r="D104" s="110"/>
      <c r="E104" s="110"/>
      <c r="F104" s="110"/>
      <c r="G104" s="169">
        <f>Adat!G90</f>
        <v>0</v>
      </c>
      <c r="H104" s="169">
        <f>Adat!H90</f>
        <v>0</v>
      </c>
      <c r="I104" s="113">
        <f>Adat!I90</f>
        <v>0</v>
      </c>
    </row>
    <row r="105" spans="1:9" s="31" customFormat="1" ht="19.5" customHeight="1">
      <c r="A105" s="108" t="s">
        <v>179</v>
      </c>
      <c r="B105" s="110" t="s">
        <v>180</v>
      </c>
      <c r="C105" s="110"/>
      <c r="D105" s="110"/>
      <c r="E105" s="110"/>
      <c r="F105" s="110"/>
      <c r="G105" s="169">
        <f>Adat!G91</f>
        <v>0</v>
      </c>
      <c r="H105" s="169">
        <f>Adat!H91</f>
        <v>0</v>
      </c>
      <c r="I105" s="113">
        <f>Adat!I91</f>
        <v>0</v>
      </c>
    </row>
    <row r="106" spans="1:9" s="31" customFormat="1" ht="19.5" customHeight="1">
      <c r="A106" s="108" t="s">
        <v>181</v>
      </c>
      <c r="B106" s="110" t="s">
        <v>182</v>
      </c>
      <c r="C106" s="110"/>
      <c r="D106" s="110"/>
      <c r="E106" s="110"/>
      <c r="F106" s="110"/>
      <c r="G106" s="169">
        <f>Adat!G92</f>
        <v>0</v>
      </c>
      <c r="H106" s="169">
        <f>Adat!H92</f>
        <v>0</v>
      </c>
      <c r="I106" s="113">
        <f>Adat!I92</f>
        <v>0</v>
      </c>
    </row>
    <row r="107" spans="1:9" s="31" customFormat="1" ht="19.5" customHeight="1">
      <c r="A107" s="108" t="s">
        <v>183</v>
      </c>
      <c r="B107" s="110" t="s">
        <v>184</v>
      </c>
      <c r="C107" s="110"/>
      <c r="D107" s="110"/>
      <c r="E107" s="110"/>
      <c r="F107" s="110"/>
      <c r="G107" s="169">
        <f>Adat!G93</f>
        <v>0</v>
      </c>
      <c r="H107" s="169">
        <f>Adat!H93</f>
        <v>0</v>
      </c>
      <c r="I107" s="113">
        <f>Adat!I93</f>
        <v>0</v>
      </c>
    </row>
    <row r="108" spans="1:9" s="31" customFormat="1" ht="19.5" customHeight="1">
      <c r="A108" s="108" t="s">
        <v>185</v>
      </c>
      <c r="B108" s="146" t="s">
        <v>428</v>
      </c>
      <c r="C108" s="110"/>
      <c r="D108" s="110"/>
      <c r="E108" s="110"/>
      <c r="F108" s="110"/>
      <c r="G108" s="169">
        <f>Adat!G94</f>
        <v>0</v>
      </c>
      <c r="H108" s="169">
        <f>Adat!H94</f>
        <v>0</v>
      </c>
      <c r="I108" s="113">
        <f>Adat!I94</f>
        <v>0</v>
      </c>
    </row>
    <row r="109" spans="1:9" s="31" customFormat="1" ht="19.5" customHeight="1">
      <c r="A109" s="108" t="s">
        <v>187</v>
      </c>
      <c r="B109" s="110" t="s">
        <v>188</v>
      </c>
      <c r="C109" s="110"/>
      <c r="D109" s="110"/>
      <c r="E109" s="110"/>
      <c r="F109" s="110"/>
      <c r="G109" s="171">
        <f>Adat!G95</f>
        <v>0</v>
      </c>
      <c r="H109" s="171">
        <f>Adat!H95</f>
        <v>0</v>
      </c>
      <c r="I109" s="172">
        <f>Adat!I95</f>
        <v>0</v>
      </c>
    </row>
    <row r="110" spans="1:9" s="31" customFormat="1" ht="19.5" customHeight="1">
      <c r="A110" s="108" t="s">
        <v>189</v>
      </c>
      <c r="B110" s="110" t="s">
        <v>190</v>
      </c>
      <c r="C110" s="110"/>
      <c r="D110" s="110"/>
      <c r="E110" s="110"/>
      <c r="F110" s="110"/>
      <c r="G110" s="169">
        <f>Adat!G96</f>
        <v>0</v>
      </c>
      <c r="H110" s="169">
        <f>Adat!H96</f>
        <v>0</v>
      </c>
      <c r="I110" s="113">
        <f>Adat!I96</f>
        <v>0</v>
      </c>
    </row>
    <row r="111" spans="1:9" s="31" customFormat="1" ht="19.5" customHeight="1">
      <c r="A111" s="108" t="s">
        <v>191</v>
      </c>
      <c r="B111" s="110" t="s">
        <v>192</v>
      </c>
      <c r="C111" s="110"/>
      <c r="D111" s="110"/>
      <c r="E111" s="110"/>
      <c r="F111" s="110"/>
      <c r="G111" s="169">
        <f>Adat!G97</f>
        <v>0</v>
      </c>
      <c r="H111" s="169">
        <f>Adat!H97</f>
        <v>0</v>
      </c>
      <c r="I111" s="113">
        <f>Adat!I97</f>
        <v>0</v>
      </c>
    </row>
    <row r="112" spans="1:9" s="31" customFormat="1" ht="19.5" customHeight="1">
      <c r="A112" s="173" t="s">
        <v>193</v>
      </c>
      <c r="B112" s="146" t="s">
        <v>429</v>
      </c>
      <c r="C112" s="174"/>
      <c r="D112" s="174"/>
      <c r="E112" s="174"/>
      <c r="F112" s="174"/>
      <c r="G112" s="175">
        <f>Adat!G98</f>
        <v>0</v>
      </c>
      <c r="H112" s="176">
        <f>Adat!H98</f>
        <v>0</v>
      </c>
      <c r="I112" s="177">
        <f>Adat!I98</f>
        <v>2265</v>
      </c>
    </row>
    <row r="113" spans="1:9" s="31" customFormat="1" ht="19.5" customHeight="1">
      <c r="A113" s="178" t="s">
        <v>195</v>
      </c>
      <c r="B113" s="179" t="s">
        <v>430</v>
      </c>
      <c r="C113" s="180"/>
      <c r="D113" s="180"/>
      <c r="E113" s="180"/>
      <c r="F113" s="180"/>
      <c r="G113" s="181">
        <f>Adat!G99</f>
        <v>0</v>
      </c>
      <c r="H113" s="181">
        <f>Adat!H99</f>
        <v>0</v>
      </c>
      <c r="I113" s="182">
        <f>Adat!I99</f>
        <v>0</v>
      </c>
    </row>
    <row r="114" spans="1:9" s="31" customFormat="1" ht="19.5" customHeight="1">
      <c r="A114" s="108" t="s">
        <v>198</v>
      </c>
      <c r="B114" s="183" t="s">
        <v>431</v>
      </c>
      <c r="C114" s="146"/>
      <c r="D114" s="146"/>
      <c r="E114" s="146"/>
      <c r="F114" s="146"/>
      <c r="G114" s="184">
        <f>Adat!G100</f>
        <v>0</v>
      </c>
      <c r="H114" s="184">
        <f>Adat!H100</f>
        <v>0</v>
      </c>
      <c r="I114" s="185">
        <f>Adat!I100</f>
        <v>0</v>
      </c>
    </row>
    <row r="115" spans="1:9" s="31" customFormat="1" ht="19.5" customHeight="1">
      <c r="A115" s="108" t="s">
        <v>200</v>
      </c>
      <c r="B115" s="186" t="s">
        <v>432</v>
      </c>
      <c r="C115" s="170"/>
      <c r="D115" s="170"/>
      <c r="E115" s="170"/>
      <c r="F115" s="170"/>
      <c r="G115" s="184">
        <f>Adat!G101</f>
        <v>0</v>
      </c>
      <c r="H115" s="184">
        <f>Adat!H101</f>
        <v>0</v>
      </c>
      <c r="I115" s="185">
        <f>Adat!I101</f>
        <v>0</v>
      </c>
    </row>
    <row r="116" spans="1:9" s="31" customFormat="1" ht="19.5" customHeight="1">
      <c r="A116" s="133" t="s">
        <v>202</v>
      </c>
      <c r="B116" s="187" t="s">
        <v>433</v>
      </c>
      <c r="C116" s="135"/>
      <c r="D116" s="135"/>
      <c r="E116" s="135"/>
      <c r="F116" s="135"/>
      <c r="G116" s="188">
        <f>Adat!G102</f>
        <v>0</v>
      </c>
      <c r="H116" s="188">
        <f>Adat!H102</f>
        <v>0</v>
      </c>
      <c r="I116" s="189">
        <f>Adat!I102</f>
        <v>0</v>
      </c>
    </row>
    <row r="117" spans="1:9" s="31" customFormat="1" ht="19.5" customHeight="1">
      <c r="A117" s="47"/>
      <c r="B117" s="190"/>
      <c r="C117" s="190"/>
      <c r="D117" s="190"/>
      <c r="E117" s="190"/>
      <c r="F117" s="190"/>
      <c r="G117" s="191"/>
      <c r="H117" s="191"/>
      <c r="I117" s="191"/>
    </row>
    <row r="118" spans="1:9" s="31" customFormat="1" ht="15" customHeight="1">
      <c r="A118" s="47"/>
      <c r="B118" s="190"/>
      <c r="C118" s="190"/>
      <c r="D118" s="190"/>
      <c r="E118" s="190"/>
      <c r="F118" s="190"/>
      <c r="G118" s="192"/>
      <c r="H118" s="192"/>
      <c r="I118" s="192"/>
    </row>
    <row r="119" spans="1:9" s="31" customFormat="1" ht="15" customHeight="1">
      <c r="A119" s="47"/>
      <c r="B119" s="190"/>
      <c r="C119" s="190"/>
      <c r="D119" s="190"/>
      <c r="E119" s="190"/>
      <c r="F119" s="190"/>
      <c r="G119" s="192"/>
      <c r="H119" s="192"/>
      <c r="I119" s="192"/>
    </row>
    <row r="120" spans="1:9" s="31" customFormat="1" ht="15" customHeight="1">
      <c r="A120" s="82" t="str">
        <f>Adat!$E$16</f>
        <v>Budapest, 2012. május 18.</v>
      </c>
      <c r="B120" s="82"/>
      <c r="C120" s="82"/>
      <c r="D120"/>
      <c r="E120"/>
      <c r="F120"/>
      <c r="G120"/>
      <c r="H120"/>
      <c r="I120"/>
    </row>
    <row r="121" spans="1:9" s="31" customFormat="1" ht="15" customHeight="1">
      <c r="A121"/>
      <c r="B121"/>
      <c r="C121"/>
      <c r="D121"/>
      <c r="E121"/>
      <c r="F121"/>
      <c r="G121" s="817" t="s">
        <v>391</v>
      </c>
      <c r="H121" s="817"/>
      <c r="I121" s="817"/>
    </row>
    <row r="122" spans="1:9" s="31" customFormat="1" ht="15" customHeight="1">
      <c r="A122"/>
      <c r="B122"/>
      <c r="C122"/>
      <c r="D122"/>
      <c r="E122"/>
      <c r="F122"/>
      <c r="G122" s="818" t="s">
        <v>392</v>
      </c>
      <c r="H122" s="818"/>
      <c r="I122" s="818"/>
    </row>
    <row r="123" spans="1:9" s="31" customFormat="1" ht="24.75" customHeight="1">
      <c r="A123" s="9" t="str">
        <f>CONCATENATE(Adat!$A$11," ",Adat!$E$11)</f>
        <v>Statisztikai számjel: 23599714-8412-572-13</v>
      </c>
      <c r="B123" s="9"/>
      <c r="C123" s="9"/>
      <c r="D123" s="9"/>
      <c r="E123" s="9"/>
      <c r="F123" s="87">
        <f>IF(Adat!$E$21=1,Adat!$A$23,"")</f>
      </c>
      <c r="G123" s="88"/>
      <c r="H123" s="88"/>
      <c r="I123" s="88"/>
    </row>
    <row r="124" spans="1:9" s="31" customFormat="1" ht="12.75" customHeight="1">
      <c r="A124" s="9" t="str">
        <f>CONCATENATE(Adat!$A$12,"    ",Adat!$E$12)</f>
        <v>Cégjegyzék szám:    13-09-151770</v>
      </c>
      <c r="B124" s="9"/>
      <c r="C124" s="9"/>
      <c r="D124" s="9"/>
      <c r="E124" s="9"/>
      <c r="F124" s="88"/>
      <c r="G124" s="88"/>
      <c r="H124" s="88"/>
      <c r="I124" s="88"/>
    </row>
    <row r="125" spans="1:9" s="31" customFormat="1" ht="12.75" customHeight="1">
      <c r="A125" s="89"/>
      <c r="F125"/>
      <c r="G125"/>
      <c r="H125"/>
      <c r="I125"/>
    </row>
    <row r="126" spans="1:9" s="31" customFormat="1" ht="12.75" customHeight="1">
      <c r="A126" s="90" t="str">
        <f>Adat!$E$13</f>
        <v>Magyar Alkotóművészeti Közhasznú Nonprofit KFT</v>
      </c>
      <c r="B126" s="90"/>
      <c r="C126" s="90"/>
      <c r="D126" s="90"/>
      <c r="E126" s="90"/>
      <c r="F126" s="90"/>
      <c r="G126"/>
      <c r="H126" s="91" t="str">
        <f>CONCATENATE(Adat!$E$17,". ",(IF(Adat!$E$18="","december 31.",Adat!$E$18)))</f>
        <v>2011. 1</v>
      </c>
      <c r="I126"/>
    </row>
    <row r="127" spans="1:9" s="31" customFormat="1" ht="12.75" customHeight="1">
      <c r="A127" s="166"/>
      <c r="B127" s="166"/>
      <c r="C127" s="166"/>
      <c r="D127" s="166"/>
      <c r="E127" s="166"/>
      <c r="F127"/>
      <c r="G127"/>
      <c r="I127" s="91"/>
    </row>
    <row r="128" spans="1:9" s="31" customFormat="1" ht="16.5" customHeight="1">
      <c r="A128" s="819" t="s">
        <v>398</v>
      </c>
      <c r="B128" s="819"/>
      <c r="C128" s="819"/>
      <c r="D128" s="819"/>
      <c r="E128" s="819"/>
      <c r="F128" s="819"/>
      <c r="G128" s="819"/>
      <c r="H128" s="819"/>
      <c r="I128" s="819"/>
    </row>
    <row r="129" spans="1:9" s="31" customFormat="1" ht="16.5" customHeight="1">
      <c r="A129" s="820" t="s">
        <v>434</v>
      </c>
      <c r="B129" s="820"/>
      <c r="C129" s="820"/>
      <c r="D129" s="820"/>
      <c r="E129" s="820"/>
      <c r="F129" s="820"/>
      <c r="G129" s="820"/>
      <c r="H129" s="820"/>
      <c r="I129" s="820"/>
    </row>
    <row r="130" spans="1:9" s="31" customFormat="1" ht="12.75" customHeight="1">
      <c r="A130" s="9" t="s">
        <v>424</v>
      </c>
      <c r="B130" s="9"/>
      <c r="C130" s="9"/>
      <c r="D130"/>
      <c r="E130"/>
      <c r="F130"/>
      <c r="G130"/>
      <c r="H130"/>
      <c r="I130"/>
    </row>
    <row r="131" spans="1:9" s="31" customFormat="1" ht="12.75" customHeight="1">
      <c r="A131"/>
      <c r="B131"/>
      <c r="C131"/>
      <c r="D131"/>
      <c r="E131"/>
      <c r="F131"/>
      <c r="G131"/>
      <c r="H131" s="167" t="s">
        <v>401</v>
      </c>
      <c r="I131" s="167"/>
    </row>
    <row r="132" spans="1:9" s="31" customFormat="1" ht="36" customHeight="1">
      <c r="A132" s="93" t="s">
        <v>402</v>
      </c>
      <c r="B132" s="815" t="s">
        <v>403</v>
      </c>
      <c r="C132" s="815"/>
      <c r="D132" s="815"/>
      <c r="E132" s="815"/>
      <c r="F132" s="815"/>
      <c r="G132" s="95" t="s">
        <v>60</v>
      </c>
      <c r="H132" s="96" t="s">
        <v>61</v>
      </c>
      <c r="I132" s="97" t="s">
        <v>62</v>
      </c>
    </row>
    <row r="133" spans="1:9" s="31" customFormat="1" ht="15" customHeight="1">
      <c r="A133" s="98" t="s">
        <v>404</v>
      </c>
      <c r="B133" s="816" t="s">
        <v>405</v>
      </c>
      <c r="C133" s="816"/>
      <c r="D133" s="816"/>
      <c r="E133" s="816"/>
      <c r="F133" s="816"/>
      <c r="G133" s="100" t="s">
        <v>406</v>
      </c>
      <c r="H133" s="99" t="s">
        <v>407</v>
      </c>
      <c r="I133" s="101" t="s">
        <v>408</v>
      </c>
    </row>
    <row r="134" spans="1:9" s="31" customFormat="1" ht="18.75" customHeight="1">
      <c r="A134" s="102" t="s">
        <v>204</v>
      </c>
      <c r="B134" s="193" t="s">
        <v>435</v>
      </c>
      <c r="C134" s="193"/>
      <c r="D134" s="193"/>
      <c r="E134" s="193"/>
      <c r="F134" s="193"/>
      <c r="G134" s="194">
        <f>Adat!G103</f>
        <v>0</v>
      </c>
      <c r="H134" s="194">
        <f>Adat!H103</f>
        <v>0</v>
      </c>
      <c r="I134" s="195">
        <f>Adat!I103</f>
        <v>0</v>
      </c>
    </row>
    <row r="135" spans="1:9" s="41" customFormat="1" ht="18.75" customHeight="1">
      <c r="A135" s="108" t="s">
        <v>206</v>
      </c>
      <c r="B135" s="110" t="s">
        <v>207</v>
      </c>
      <c r="C135" s="110"/>
      <c r="D135" s="110"/>
      <c r="E135" s="110"/>
      <c r="F135" s="110"/>
      <c r="G135" s="169">
        <f>Adat!G104</f>
        <v>0</v>
      </c>
      <c r="H135" s="169">
        <f>Adat!H104</f>
        <v>0</v>
      </c>
      <c r="I135" s="113">
        <f>Adat!I104</f>
        <v>0</v>
      </c>
    </row>
    <row r="136" spans="1:9" s="31" customFormat="1" ht="18.75" customHeight="1">
      <c r="A136" s="108" t="s">
        <v>208</v>
      </c>
      <c r="B136" s="110" t="s">
        <v>209</v>
      </c>
      <c r="C136" s="110"/>
      <c r="D136" s="110"/>
      <c r="E136" s="110"/>
      <c r="F136" s="110"/>
      <c r="G136" s="169">
        <f>Adat!G105</f>
        <v>0</v>
      </c>
      <c r="H136" s="169">
        <f>Adat!H105</f>
        <v>0</v>
      </c>
      <c r="I136" s="113">
        <f>Adat!I105</f>
        <v>0</v>
      </c>
    </row>
    <row r="137" spans="1:9" s="31" customFormat="1" ht="18.75" customHeight="1">
      <c r="A137" s="108" t="s">
        <v>210</v>
      </c>
      <c r="B137" s="110" t="s">
        <v>211</v>
      </c>
      <c r="C137" s="110"/>
      <c r="D137" s="110"/>
      <c r="E137" s="110"/>
      <c r="F137" s="110"/>
      <c r="G137" s="169">
        <f>Adat!G106</f>
        <v>0</v>
      </c>
      <c r="H137" s="169">
        <f>Adat!H106</f>
        <v>0</v>
      </c>
      <c r="I137" s="113">
        <f>Adat!I106</f>
        <v>0</v>
      </c>
    </row>
    <row r="138" spans="1:9" s="31" customFormat="1" ht="18.75" customHeight="1">
      <c r="A138" s="108" t="s">
        <v>212</v>
      </c>
      <c r="B138" s="110" t="s">
        <v>213</v>
      </c>
      <c r="C138" s="110"/>
      <c r="D138" s="110"/>
      <c r="E138" s="110"/>
      <c r="F138" s="110"/>
      <c r="G138" s="169">
        <f>Adat!G107</f>
        <v>0</v>
      </c>
      <c r="H138" s="169">
        <f>Adat!H107</f>
        <v>0</v>
      </c>
      <c r="I138" s="113">
        <f>Adat!I107</f>
        <v>0</v>
      </c>
    </row>
    <row r="139" spans="1:9" s="31" customFormat="1" ht="18.75" customHeight="1">
      <c r="A139" s="108" t="s">
        <v>214</v>
      </c>
      <c r="B139" s="110" t="s">
        <v>215</v>
      </c>
      <c r="C139" s="170"/>
      <c r="D139" s="170"/>
      <c r="E139" s="170"/>
      <c r="F139" s="170"/>
      <c r="G139" s="169">
        <f>Adat!G108</f>
        <v>0</v>
      </c>
      <c r="H139" s="169">
        <f>Adat!H108</f>
        <v>0</v>
      </c>
      <c r="I139" s="113">
        <f>Adat!I108</f>
        <v>0</v>
      </c>
    </row>
    <row r="140" spans="1:9" s="31" customFormat="1" ht="18.75" customHeight="1">
      <c r="A140" s="108" t="s">
        <v>216</v>
      </c>
      <c r="B140" s="186" t="s">
        <v>436</v>
      </c>
      <c r="C140" s="170"/>
      <c r="D140" s="170"/>
      <c r="E140" s="170"/>
      <c r="F140" s="170"/>
      <c r="G140" s="169">
        <f>Adat!G109</f>
        <v>0</v>
      </c>
      <c r="H140" s="169">
        <f>Adat!H109</f>
        <v>0</v>
      </c>
      <c r="I140" s="113">
        <f>Adat!I109</f>
        <v>0</v>
      </c>
    </row>
    <row r="141" spans="1:9" s="31" customFormat="1" ht="18.75" customHeight="1">
      <c r="A141" s="108" t="s">
        <v>218</v>
      </c>
      <c r="B141" s="186" t="s">
        <v>437</v>
      </c>
      <c r="C141" s="170"/>
      <c r="D141" s="170"/>
      <c r="E141" s="170"/>
      <c r="F141" s="170"/>
      <c r="G141" s="169">
        <f>Adat!G110</f>
        <v>0</v>
      </c>
      <c r="H141" s="169">
        <f>Adat!H110</f>
        <v>0</v>
      </c>
      <c r="I141" s="113">
        <f>Adat!I110</f>
        <v>0</v>
      </c>
    </row>
    <row r="142" spans="1:9" s="31" customFormat="1" ht="18.75" customHeight="1">
      <c r="A142" s="108" t="s">
        <v>220</v>
      </c>
      <c r="B142" s="110" t="s">
        <v>221</v>
      </c>
      <c r="C142" s="110"/>
      <c r="D142" s="110"/>
      <c r="E142" s="110"/>
      <c r="F142" s="110"/>
      <c r="G142" s="169">
        <f>Adat!G111</f>
        <v>0</v>
      </c>
      <c r="H142" s="169">
        <f>Adat!H111</f>
        <v>0</v>
      </c>
      <c r="I142" s="113">
        <f>Adat!I111</f>
        <v>0</v>
      </c>
    </row>
    <row r="143" spans="1:9" s="31" customFormat="1" ht="18.75" customHeight="1">
      <c r="A143" s="108" t="s">
        <v>222</v>
      </c>
      <c r="B143" s="186" t="s">
        <v>438</v>
      </c>
      <c r="C143" s="110"/>
      <c r="D143" s="110"/>
      <c r="E143" s="110"/>
      <c r="F143" s="110"/>
      <c r="G143" s="169">
        <f>Adat!G112</f>
        <v>0</v>
      </c>
      <c r="H143" s="169">
        <f>Adat!H112</f>
        <v>0</v>
      </c>
      <c r="I143" s="113">
        <f>Adat!I112</f>
        <v>2265</v>
      </c>
    </row>
    <row r="144" spans="1:9" s="42" customFormat="1" ht="18.75" customHeight="1">
      <c r="A144" s="108" t="s">
        <v>224</v>
      </c>
      <c r="B144" s="110" t="s">
        <v>225</v>
      </c>
      <c r="C144" s="110"/>
      <c r="D144" s="110"/>
      <c r="E144" s="110"/>
      <c r="F144" s="110"/>
      <c r="G144" s="169">
        <f>Adat!G113</f>
        <v>0</v>
      </c>
      <c r="H144" s="169">
        <f>Adat!H113</f>
        <v>0</v>
      </c>
      <c r="I144" s="113">
        <f>Adat!I113</f>
        <v>0</v>
      </c>
    </row>
    <row r="145" spans="1:9" s="42" customFormat="1" ht="18.75" customHeight="1">
      <c r="A145" s="108" t="s">
        <v>226</v>
      </c>
      <c r="B145" s="110" t="s">
        <v>227</v>
      </c>
      <c r="C145" s="110"/>
      <c r="D145" s="110"/>
      <c r="E145" s="110"/>
      <c r="F145" s="110"/>
      <c r="G145" s="169">
        <f>Adat!G114</f>
        <v>0</v>
      </c>
      <c r="H145" s="169">
        <f>Adat!H114</f>
        <v>0</v>
      </c>
      <c r="I145" s="113">
        <f>Adat!I114</f>
        <v>0</v>
      </c>
    </row>
    <row r="146" spans="1:9" s="42" customFormat="1" ht="18.75" customHeight="1">
      <c r="A146" s="108" t="s">
        <v>228</v>
      </c>
      <c r="B146" s="110" t="s">
        <v>229</v>
      </c>
      <c r="C146" s="110"/>
      <c r="D146" s="110"/>
      <c r="E146" s="146"/>
      <c r="F146" s="146"/>
      <c r="G146" s="169">
        <f>Adat!G115</f>
        <v>0</v>
      </c>
      <c r="H146" s="169">
        <f>Adat!H115</f>
        <v>0</v>
      </c>
      <c r="I146" s="113">
        <f>Adat!I115</f>
        <v>0</v>
      </c>
    </row>
    <row r="147" spans="1:9" s="42" customFormat="1" ht="18.75" customHeight="1">
      <c r="A147" s="108" t="s">
        <v>230</v>
      </c>
      <c r="B147" s="110" t="s">
        <v>231</v>
      </c>
      <c r="C147" s="110"/>
      <c r="D147" s="110"/>
      <c r="E147" s="146"/>
      <c r="F147" s="146"/>
      <c r="G147" s="169">
        <f>Adat!G116</f>
        <v>0</v>
      </c>
      <c r="H147" s="169">
        <f>Adat!H116</f>
        <v>0</v>
      </c>
      <c r="I147" s="113">
        <f>Adat!I116</f>
        <v>0</v>
      </c>
    </row>
    <row r="148" spans="1:9" ht="18.75" customHeight="1">
      <c r="A148" s="108" t="s">
        <v>232</v>
      </c>
      <c r="B148" s="196" t="s">
        <v>439</v>
      </c>
      <c r="C148" s="196"/>
      <c r="D148" s="196"/>
      <c r="E148" s="196"/>
      <c r="F148" s="196"/>
      <c r="G148" s="169">
        <f>Adat!G117</f>
        <v>0</v>
      </c>
      <c r="H148" s="169">
        <f>Adat!H117</f>
        <v>0</v>
      </c>
      <c r="I148" s="113">
        <f>Adat!I117</f>
        <v>0</v>
      </c>
    </row>
    <row r="149" spans="1:9" ht="18.75" customHeight="1">
      <c r="A149" s="197" t="s">
        <v>234</v>
      </c>
      <c r="B149" s="110" t="s">
        <v>235</v>
      </c>
      <c r="C149" s="174"/>
      <c r="D149" s="174"/>
      <c r="E149" s="174"/>
      <c r="F149" s="174"/>
      <c r="G149" s="169">
        <f>Adat!G118</f>
        <v>0</v>
      </c>
      <c r="H149" s="169">
        <f>Adat!H118</f>
        <v>0</v>
      </c>
      <c r="I149" s="113">
        <f>Adat!I118</f>
        <v>0</v>
      </c>
    </row>
    <row r="150" spans="1:9" ht="18.75" customHeight="1">
      <c r="A150" s="178" t="s">
        <v>236</v>
      </c>
      <c r="B150" s="198" t="s">
        <v>440</v>
      </c>
      <c r="C150" s="180"/>
      <c r="D150" s="180"/>
      <c r="E150" s="180"/>
      <c r="F150" s="180"/>
      <c r="G150" s="169">
        <f>Adat!G119</f>
        <v>0</v>
      </c>
      <c r="H150" s="169">
        <f>Adat!H119</f>
        <v>0</v>
      </c>
      <c r="I150" s="113">
        <f>Adat!I119</f>
        <v>0</v>
      </c>
    </row>
    <row r="151" spans="1:9" ht="18.75" customHeight="1">
      <c r="A151" s="108" t="s">
        <v>238</v>
      </c>
      <c r="B151" s="186" t="s">
        <v>441</v>
      </c>
      <c r="C151" s="146"/>
      <c r="D151" s="146"/>
      <c r="E151" s="146"/>
      <c r="F151" s="146"/>
      <c r="G151" s="169">
        <f>Adat!G120</f>
        <v>0</v>
      </c>
      <c r="H151" s="169">
        <f>Adat!H120</f>
        <v>0</v>
      </c>
      <c r="I151" s="113">
        <f>Adat!I120</f>
        <v>0</v>
      </c>
    </row>
    <row r="152" spans="1:9" ht="18.75" customHeight="1">
      <c r="A152" s="108" t="s">
        <v>240</v>
      </c>
      <c r="B152" s="110" t="s">
        <v>241</v>
      </c>
      <c r="C152" s="170"/>
      <c r="D152" s="170"/>
      <c r="E152" s="170"/>
      <c r="F152" s="170"/>
      <c r="G152" s="169">
        <f>Adat!G121</f>
        <v>0</v>
      </c>
      <c r="H152" s="169">
        <f>Adat!H121</f>
        <v>0</v>
      </c>
      <c r="I152" s="113">
        <f>Adat!I121</f>
        <v>2265</v>
      </c>
    </row>
    <row r="153" spans="1:9" ht="18.75" customHeight="1">
      <c r="A153" s="108" t="s">
        <v>242</v>
      </c>
      <c r="B153" s="146" t="s">
        <v>442</v>
      </c>
      <c r="C153" s="110"/>
      <c r="D153" s="110"/>
      <c r="E153" s="110"/>
      <c r="F153" s="110"/>
      <c r="G153" s="171">
        <f>Adat!G122</f>
        <v>0</v>
      </c>
      <c r="H153" s="171">
        <f>Adat!H122</f>
        <v>0</v>
      </c>
      <c r="I153" s="172">
        <f>Adat!I122</f>
        <v>167735</v>
      </c>
    </row>
    <row r="154" spans="1:9" ht="18.75" customHeight="1">
      <c r="A154" s="108" t="s">
        <v>244</v>
      </c>
      <c r="B154" s="186" t="s">
        <v>443</v>
      </c>
      <c r="C154" s="110"/>
      <c r="D154" s="110"/>
      <c r="E154" s="110"/>
      <c r="F154" s="110"/>
      <c r="G154" s="169">
        <f>Adat!G123</f>
        <v>0</v>
      </c>
      <c r="H154" s="169">
        <f>Adat!H123</f>
        <v>0</v>
      </c>
      <c r="I154" s="113">
        <f>Adat!I123</f>
        <v>2467</v>
      </c>
    </row>
    <row r="155" spans="1:9" ht="18.75" customHeight="1">
      <c r="A155" s="108" t="s">
        <v>246</v>
      </c>
      <c r="B155" s="186" t="s">
        <v>444</v>
      </c>
      <c r="C155" s="110"/>
      <c r="D155" s="110"/>
      <c r="E155" s="110"/>
      <c r="F155" s="110"/>
      <c r="G155" s="169">
        <f>Adat!G124</f>
        <v>0</v>
      </c>
      <c r="H155" s="169">
        <f>Adat!H124</f>
        <v>0</v>
      </c>
      <c r="I155" s="113">
        <f>Adat!I124</f>
        <v>82707</v>
      </c>
    </row>
    <row r="156" spans="1:9" ht="18.75" customHeight="1">
      <c r="A156" s="108" t="s">
        <v>248</v>
      </c>
      <c r="B156" s="186" t="s">
        <v>445</v>
      </c>
      <c r="C156" s="110"/>
      <c r="D156" s="110"/>
      <c r="E156" s="110"/>
      <c r="F156" s="110"/>
      <c r="G156" s="169">
        <f>Adat!G125</f>
        <v>0</v>
      </c>
      <c r="H156" s="169">
        <f>Adat!H125</f>
        <v>0</v>
      </c>
      <c r="I156" s="113">
        <f>Adat!I125</f>
        <v>82561</v>
      </c>
    </row>
    <row r="157" spans="1:9" ht="18.75" customHeight="1">
      <c r="A157" s="133" t="s">
        <v>250</v>
      </c>
      <c r="B157" s="199" t="s">
        <v>446</v>
      </c>
      <c r="C157" s="135"/>
      <c r="D157" s="135"/>
      <c r="E157" s="135"/>
      <c r="F157" s="135"/>
      <c r="G157" s="200">
        <f>Adat!G126</f>
        <v>0</v>
      </c>
      <c r="H157" s="200">
        <f>Adat!H126</f>
        <v>0</v>
      </c>
      <c r="I157" s="201">
        <f>Adat!I126</f>
        <v>170500</v>
      </c>
    </row>
    <row r="158" spans="1:9" ht="15" customHeight="1">
      <c r="A158" s="47"/>
      <c r="B158" s="190"/>
      <c r="C158" s="190"/>
      <c r="D158" s="190"/>
      <c r="E158" s="190"/>
      <c r="F158" s="190"/>
      <c r="G158" s="192"/>
      <c r="H158" s="192"/>
      <c r="I158" s="192"/>
    </row>
    <row r="159" spans="1:9" ht="15" customHeight="1">
      <c r="A159" s="47"/>
      <c r="B159" s="190"/>
      <c r="C159" s="190"/>
      <c r="D159" s="190"/>
      <c r="E159" s="190"/>
      <c r="F159" s="190"/>
      <c r="G159" s="192"/>
      <c r="H159" s="192"/>
      <c r="I159" s="192"/>
    </row>
    <row r="160" spans="1:3" ht="15" customHeight="1">
      <c r="A160" s="82" t="str">
        <f>Adat!$E$16</f>
        <v>Budapest, 2012. május 18.</v>
      </c>
      <c r="B160" s="82"/>
      <c r="C160" s="82"/>
    </row>
    <row r="161" spans="7:9" ht="15" customHeight="1">
      <c r="G161" s="817" t="s">
        <v>391</v>
      </c>
      <c r="H161" s="817"/>
      <c r="I161" s="817"/>
    </row>
    <row r="162" spans="7:9" ht="15" customHeight="1">
      <c r="G162" s="818" t="s">
        <v>392</v>
      </c>
      <c r="H162" s="818"/>
      <c r="I162" s="818"/>
    </row>
    <row r="163" spans="1:6" ht="15" customHeight="1">
      <c r="A163" s="31"/>
      <c r="B163" s="31"/>
      <c r="C163" s="31"/>
      <c r="D163" s="31"/>
      <c r="E163" s="31"/>
      <c r="F163" s="31"/>
    </row>
    <row r="164" spans="1:6" ht="15">
      <c r="A164" s="31"/>
      <c r="B164" s="31"/>
      <c r="C164" s="31"/>
      <c r="D164" s="31"/>
      <c r="E164" s="31"/>
      <c r="F164" s="31"/>
    </row>
    <row r="165" spans="1:6" ht="15">
      <c r="A165" s="31"/>
      <c r="B165" s="31"/>
      <c r="C165" s="31"/>
      <c r="D165" s="31"/>
      <c r="E165" s="31"/>
      <c r="F165" s="31"/>
    </row>
    <row r="166" spans="1:9" s="58" customFormat="1" ht="15">
      <c r="A166" s="31"/>
      <c r="B166" s="31"/>
      <c r="C166" s="31"/>
      <c r="D166" s="31"/>
      <c r="E166" s="31"/>
      <c r="F166" s="31"/>
      <c r="G166"/>
      <c r="H166"/>
      <c r="I166"/>
    </row>
    <row r="167" spans="1:6" ht="15">
      <c r="A167" s="31"/>
      <c r="B167" s="31"/>
      <c r="C167" s="31"/>
      <c r="D167" s="31"/>
      <c r="E167" s="31"/>
      <c r="F167" s="31"/>
    </row>
    <row r="168" spans="1:6" ht="15">
      <c r="A168" s="31"/>
      <c r="B168" s="31"/>
      <c r="C168" s="31"/>
      <c r="D168" s="31"/>
      <c r="E168" s="31"/>
      <c r="F168" s="31"/>
    </row>
    <row r="169" spans="1:6" ht="15">
      <c r="A169" s="31"/>
      <c r="B169" s="31"/>
      <c r="C169" s="31"/>
      <c r="D169" s="31"/>
      <c r="E169" s="31"/>
      <c r="F169" s="31"/>
    </row>
    <row r="170" spans="1:6" ht="15">
      <c r="A170" s="31"/>
      <c r="B170" s="31"/>
      <c r="C170" s="31"/>
      <c r="D170" s="31"/>
      <c r="E170" s="31"/>
      <c r="F170" s="31"/>
    </row>
    <row r="171" spans="1:6" ht="15">
      <c r="A171" s="31"/>
      <c r="B171" s="31"/>
      <c r="C171" s="31"/>
      <c r="D171" s="31"/>
      <c r="E171" s="31"/>
      <c r="F171" s="31"/>
    </row>
    <row r="172" spans="1:6" ht="15">
      <c r="A172" s="31"/>
      <c r="B172" s="31"/>
      <c r="C172" s="31"/>
      <c r="D172" s="31"/>
      <c r="E172" s="31"/>
      <c r="F172" s="31"/>
    </row>
    <row r="173" spans="1:6" ht="15">
      <c r="A173" s="31"/>
      <c r="B173" s="31"/>
      <c r="C173" s="31"/>
      <c r="D173" s="31"/>
      <c r="E173" s="31"/>
      <c r="F173" s="31"/>
    </row>
    <row r="174" spans="1:6" ht="15">
      <c r="A174" s="31"/>
      <c r="B174" s="31"/>
      <c r="C174" s="31"/>
      <c r="D174" s="31"/>
      <c r="E174" s="31"/>
      <c r="F174" s="31"/>
    </row>
    <row r="175" spans="1:6" ht="15">
      <c r="A175" s="31"/>
      <c r="B175" s="31"/>
      <c r="C175" s="31"/>
      <c r="D175" s="31"/>
      <c r="E175" s="31"/>
      <c r="F175" s="31"/>
    </row>
    <row r="176" spans="1:6" ht="15">
      <c r="A176" s="31"/>
      <c r="B176" s="31"/>
      <c r="C176" s="31"/>
      <c r="D176" s="31"/>
      <c r="E176" s="31"/>
      <c r="F176" s="31"/>
    </row>
    <row r="177" spans="1:6" ht="15">
      <c r="A177" s="31"/>
      <c r="B177" s="31"/>
      <c r="C177" s="31"/>
      <c r="D177" s="31"/>
      <c r="E177" s="31"/>
      <c r="F177" s="31"/>
    </row>
    <row r="178" spans="1:6" ht="15">
      <c r="A178" s="31"/>
      <c r="B178" s="31"/>
      <c r="C178" s="31"/>
      <c r="D178" s="31"/>
      <c r="E178" s="31"/>
      <c r="F178" s="31"/>
    </row>
    <row r="179" spans="1:6" ht="15">
      <c r="A179" s="31"/>
      <c r="B179" s="31"/>
      <c r="C179" s="31"/>
      <c r="D179" s="31"/>
      <c r="E179" s="31"/>
      <c r="F179" s="31"/>
    </row>
    <row r="180" spans="1:6" ht="15">
      <c r="A180" s="31"/>
      <c r="B180" s="31"/>
      <c r="C180" s="31"/>
      <c r="D180" s="31"/>
      <c r="E180" s="31"/>
      <c r="F180" s="31"/>
    </row>
    <row r="181" spans="1:6" ht="15">
      <c r="A181" s="31"/>
      <c r="B181" s="31"/>
      <c r="C181" s="31"/>
      <c r="D181" s="31"/>
      <c r="E181" s="31"/>
      <c r="F181" s="31"/>
    </row>
    <row r="182" spans="1:6" ht="15">
      <c r="A182" s="31"/>
      <c r="B182" s="31"/>
      <c r="C182" s="31"/>
      <c r="D182" s="31"/>
      <c r="E182" s="31"/>
      <c r="F182" s="31"/>
    </row>
    <row r="183" spans="1:6" ht="15">
      <c r="A183" s="31"/>
      <c r="B183" s="31"/>
      <c r="C183" s="31"/>
      <c r="D183" s="31"/>
      <c r="E183" s="31"/>
      <c r="F183" s="31"/>
    </row>
    <row r="184" spans="1:6" ht="15">
      <c r="A184" s="31"/>
      <c r="B184" s="31"/>
      <c r="C184" s="31"/>
      <c r="D184" s="31"/>
      <c r="E184" s="31"/>
      <c r="F184" s="31"/>
    </row>
    <row r="185" spans="1:6" ht="15">
      <c r="A185" s="31"/>
      <c r="B185" s="31"/>
      <c r="C185" s="31"/>
      <c r="D185" s="31"/>
      <c r="E185" s="31"/>
      <c r="F185" s="31"/>
    </row>
    <row r="186" spans="1:6" ht="15">
      <c r="A186" s="31"/>
      <c r="B186" s="31"/>
      <c r="C186" s="31"/>
      <c r="D186" s="31"/>
      <c r="E186" s="31"/>
      <c r="F186" s="31"/>
    </row>
    <row r="187" spans="1:6" ht="15">
      <c r="A187" s="31"/>
      <c r="B187" s="31"/>
      <c r="C187" s="31"/>
      <c r="D187" s="31"/>
      <c r="E187" s="31"/>
      <c r="F187" s="31"/>
    </row>
    <row r="188" spans="1:6" ht="15">
      <c r="A188" s="31"/>
      <c r="B188" s="31"/>
      <c r="C188" s="31"/>
      <c r="D188" s="31"/>
      <c r="E188" s="31"/>
      <c r="F188" s="31"/>
    </row>
    <row r="189" spans="1:6" ht="15">
      <c r="A189" s="31"/>
      <c r="B189" s="31"/>
      <c r="C189" s="31"/>
      <c r="D189" s="31"/>
      <c r="E189" s="31"/>
      <c r="F189" s="31"/>
    </row>
    <row r="190" spans="1:6" ht="15">
      <c r="A190" s="31"/>
      <c r="B190" s="31"/>
      <c r="C190" s="31"/>
      <c r="D190" s="31"/>
      <c r="E190" s="31"/>
      <c r="F190" s="31"/>
    </row>
    <row r="191" spans="1:6" ht="15">
      <c r="A191" s="31"/>
      <c r="B191" s="31"/>
      <c r="C191" s="31"/>
      <c r="D191" s="31"/>
      <c r="E191" s="31"/>
      <c r="F191" s="31"/>
    </row>
    <row r="192" spans="1:6" ht="15">
      <c r="A192" s="31"/>
      <c r="B192" s="31"/>
      <c r="C192" s="31"/>
      <c r="D192" s="31"/>
      <c r="E192" s="31"/>
      <c r="F192" s="31"/>
    </row>
    <row r="193" spans="1:6" ht="15">
      <c r="A193" s="31"/>
      <c r="B193" s="31"/>
      <c r="C193" s="31"/>
      <c r="D193" s="31"/>
      <c r="E193" s="31"/>
      <c r="F193" s="31"/>
    </row>
    <row r="194" spans="1:6" ht="15">
      <c r="A194" s="31"/>
      <c r="B194" s="31"/>
      <c r="C194" s="31"/>
      <c r="D194" s="31"/>
      <c r="E194" s="31"/>
      <c r="F194" s="31"/>
    </row>
    <row r="195" spans="1:6" ht="15">
      <c r="A195" s="31"/>
      <c r="B195" s="31"/>
      <c r="C195" s="31"/>
      <c r="D195" s="31"/>
      <c r="E195" s="31"/>
      <c r="F195" s="31"/>
    </row>
    <row r="196" spans="1:6" ht="15">
      <c r="A196" s="31"/>
      <c r="B196" s="31"/>
      <c r="C196" s="31"/>
      <c r="D196" s="31"/>
      <c r="E196" s="31"/>
      <c r="F196" s="31"/>
    </row>
    <row r="197" spans="1:6" ht="15">
      <c r="A197" s="31"/>
      <c r="B197" s="31"/>
      <c r="C197" s="31"/>
      <c r="D197" s="31"/>
      <c r="E197" s="31"/>
      <c r="F197" s="31"/>
    </row>
    <row r="198" spans="1:6" ht="15">
      <c r="A198" s="31"/>
      <c r="B198" s="31"/>
      <c r="C198" s="31"/>
      <c r="D198" s="31"/>
      <c r="E198" s="31"/>
      <c r="F198" s="31"/>
    </row>
    <row r="199" spans="1:6" ht="15">
      <c r="A199" s="31"/>
      <c r="B199" s="31"/>
      <c r="C199" s="31"/>
      <c r="D199" s="31"/>
      <c r="E199" s="31"/>
      <c r="F199" s="31"/>
    </row>
    <row r="200" spans="1:6" ht="15">
      <c r="A200" s="31"/>
      <c r="B200" s="31"/>
      <c r="C200" s="31"/>
      <c r="D200" s="31"/>
      <c r="E200" s="31"/>
      <c r="F200" s="31"/>
    </row>
    <row r="201" spans="1:6" ht="15">
      <c r="A201" s="31"/>
      <c r="B201" s="31"/>
      <c r="C201" s="31"/>
      <c r="D201" s="31"/>
      <c r="E201" s="31"/>
      <c r="F201" s="31"/>
    </row>
    <row r="202" spans="1:6" ht="15">
      <c r="A202" s="31"/>
      <c r="B202" s="31"/>
      <c r="C202" s="31"/>
      <c r="D202" s="31"/>
      <c r="E202" s="31"/>
      <c r="F202" s="31"/>
    </row>
    <row r="203" spans="1:6" ht="15">
      <c r="A203" s="31"/>
      <c r="B203" s="31"/>
      <c r="C203" s="31"/>
      <c r="D203" s="31"/>
      <c r="E203" s="31"/>
      <c r="F203" s="31"/>
    </row>
    <row r="204" spans="1:6" ht="15">
      <c r="A204" s="31"/>
      <c r="B204" s="31"/>
      <c r="C204" s="31"/>
      <c r="D204" s="31"/>
      <c r="E204" s="31"/>
      <c r="F204" s="31"/>
    </row>
    <row r="205" spans="1:6" ht="15">
      <c r="A205" s="31"/>
      <c r="B205" s="31"/>
      <c r="C205" s="31"/>
      <c r="D205" s="31"/>
      <c r="E205" s="31"/>
      <c r="F205" s="31"/>
    </row>
    <row r="206" spans="1:6" ht="15">
      <c r="A206" s="31"/>
      <c r="B206" s="31"/>
      <c r="C206" s="31"/>
      <c r="D206" s="31"/>
      <c r="E206" s="31"/>
      <c r="F206" s="31"/>
    </row>
    <row r="207" spans="1:6" ht="15">
      <c r="A207" s="31"/>
      <c r="B207" s="31"/>
      <c r="C207" s="31"/>
      <c r="D207" s="31"/>
      <c r="E207" s="31"/>
      <c r="F207" s="31"/>
    </row>
    <row r="208" spans="1:6" ht="15">
      <c r="A208" s="31"/>
      <c r="B208" s="31"/>
      <c r="C208" s="31"/>
      <c r="D208" s="31"/>
      <c r="E208" s="31"/>
      <c r="F208" s="31"/>
    </row>
    <row r="209" spans="1:6" ht="15">
      <c r="A209" s="31"/>
      <c r="B209" s="31"/>
      <c r="C209" s="31"/>
      <c r="D209" s="31"/>
      <c r="E209" s="31"/>
      <c r="F209" s="31"/>
    </row>
    <row r="210" spans="1:6" ht="15">
      <c r="A210" s="31"/>
      <c r="B210" s="31"/>
      <c r="C210" s="31"/>
      <c r="D210" s="31"/>
      <c r="E210" s="31"/>
      <c r="F210" s="31"/>
    </row>
    <row r="211" spans="1:6" ht="15">
      <c r="A211" s="31"/>
      <c r="B211" s="31"/>
      <c r="C211" s="31"/>
      <c r="D211" s="31"/>
      <c r="E211" s="31"/>
      <c r="F211" s="31"/>
    </row>
    <row r="212" spans="1:6" ht="15">
      <c r="A212" s="31"/>
      <c r="B212" s="31"/>
      <c r="C212" s="31"/>
      <c r="D212" s="31"/>
      <c r="E212" s="31"/>
      <c r="F212" s="31"/>
    </row>
    <row r="213" spans="1:6" ht="15">
      <c r="A213" s="31"/>
      <c r="B213" s="31"/>
      <c r="C213" s="31"/>
      <c r="D213" s="31"/>
      <c r="E213" s="31"/>
      <c r="F213" s="31"/>
    </row>
    <row r="214" spans="1:6" ht="15">
      <c r="A214" s="31"/>
      <c r="B214" s="31"/>
      <c r="C214" s="31"/>
      <c r="D214" s="31"/>
      <c r="E214" s="31"/>
      <c r="F214" s="31"/>
    </row>
    <row r="215" spans="1:6" ht="15">
      <c r="A215" s="31"/>
      <c r="B215" s="31"/>
      <c r="C215" s="31"/>
      <c r="D215" s="31"/>
      <c r="E215" s="31"/>
      <c r="F215" s="31"/>
    </row>
    <row r="216" spans="1:6" ht="15">
      <c r="A216" s="31"/>
      <c r="B216" s="31"/>
      <c r="C216" s="31"/>
      <c r="D216" s="31"/>
      <c r="E216" s="31"/>
      <c r="F216" s="31"/>
    </row>
    <row r="217" spans="1:6" ht="15">
      <c r="A217" s="31"/>
      <c r="B217" s="31"/>
      <c r="C217" s="31"/>
      <c r="D217" s="31"/>
      <c r="E217" s="31"/>
      <c r="F217" s="31"/>
    </row>
    <row r="218" spans="1:6" ht="15">
      <c r="A218" s="31"/>
      <c r="B218" s="31"/>
      <c r="C218" s="31"/>
      <c r="D218" s="31"/>
      <c r="E218" s="31"/>
      <c r="F218" s="31"/>
    </row>
    <row r="219" spans="1:6" ht="15">
      <c r="A219" s="31"/>
      <c r="B219" s="31"/>
      <c r="C219" s="31"/>
      <c r="D219" s="31"/>
      <c r="E219" s="31"/>
      <c r="F219" s="31"/>
    </row>
    <row r="220" spans="1:6" ht="15">
      <c r="A220" s="31"/>
      <c r="B220" s="31"/>
      <c r="C220" s="31"/>
      <c r="D220" s="31"/>
      <c r="E220" s="31"/>
      <c r="F220" s="31"/>
    </row>
    <row r="221" spans="1:6" ht="15">
      <c r="A221" s="31"/>
      <c r="B221" s="31"/>
      <c r="C221" s="31"/>
      <c r="D221" s="31"/>
      <c r="E221" s="31"/>
      <c r="F221" s="31"/>
    </row>
    <row r="222" spans="1:6" ht="15">
      <c r="A222" s="31"/>
      <c r="B222" s="31"/>
      <c r="C222" s="31"/>
      <c r="D222" s="31"/>
      <c r="E222" s="31"/>
      <c r="F222" s="31"/>
    </row>
    <row r="223" spans="1:6" ht="15">
      <c r="A223" s="31"/>
      <c r="B223" s="31"/>
      <c r="C223" s="31"/>
      <c r="D223" s="31"/>
      <c r="E223" s="31"/>
      <c r="F223" s="31"/>
    </row>
    <row r="224" spans="1:6" ht="15">
      <c r="A224" s="31"/>
      <c r="B224" s="31"/>
      <c r="C224" s="31"/>
      <c r="D224" s="31"/>
      <c r="E224" s="31"/>
      <c r="F224" s="31"/>
    </row>
    <row r="225" spans="1:6" ht="15">
      <c r="A225" s="31"/>
      <c r="B225" s="31"/>
      <c r="C225" s="31"/>
      <c r="D225" s="31"/>
      <c r="E225" s="31"/>
      <c r="F225" s="31"/>
    </row>
    <row r="226" spans="1:6" ht="15">
      <c r="A226" s="31"/>
      <c r="B226" s="31"/>
      <c r="C226" s="31"/>
      <c r="D226" s="31"/>
      <c r="E226" s="31"/>
      <c r="F226" s="31"/>
    </row>
    <row r="227" spans="1:6" ht="15">
      <c r="A227" s="31"/>
      <c r="B227" s="31"/>
      <c r="C227" s="31"/>
      <c r="D227" s="31"/>
      <c r="E227" s="31"/>
      <c r="F227" s="31"/>
    </row>
    <row r="228" spans="1:6" ht="15">
      <c r="A228" s="31"/>
      <c r="B228" s="31"/>
      <c r="C228" s="31"/>
      <c r="D228" s="31"/>
      <c r="E228" s="31"/>
      <c r="F228" s="31"/>
    </row>
    <row r="229" spans="1:6" ht="15">
      <c r="A229" s="31"/>
      <c r="B229" s="31"/>
      <c r="C229" s="31"/>
      <c r="D229" s="31"/>
      <c r="E229" s="31"/>
      <c r="F229" s="31"/>
    </row>
    <row r="230" spans="1:6" ht="15">
      <c r="A230" s="31"/>
      <c r="B230" s="31"/>
      <c r="C230" s="31"/>
      <c r="D230" s="31"/>
      <c r="E230" s="31"/>
      <c r="F230" s="31"/>
    </row>
    <row r="231" spans="1:6" ht="15">
      <c r="A231" s="31"/>
      <c r="B231" s="31"/>
      <c r="C231" s="31"/>
      <c r="D231" s="31"/>
      <c r="E231" s="31"/>
      <c r="F231" s="31"/>
    </row>
    <row r="232" spans="1:6" ht="15">
      <c r="A232" s="31"/>
      <c r="B232" s="31"/>
      <c r="C232" s="31"/>
      <c r="D232" s="31"/>
      <c r="E232" s="31"/>
      <c r="F232" s="31"/>
    </row>
    <row r="233" spans="1:6" ht="15">
      <c r="A233" s="31"/>
      <c r="B233" s="31"/>
      <c r="C233" s="31"/>
      <c r="D233" s="31"/>
      <c r="E233" s="31"/>
      <c r="F233" s="31"/>
    </row>
    <row r="234" spans="1:6" ht="15">
      <c r="A234" s="31"/>
      <c r="B234" s="31"/>
      <c r="C234" s="31"/>
      <c r="D234" s="31"/>
      <c r="E234" s="31"/>
      <c r="F234" s="31"/>
    </row>
    <row r="235" spans="1:6" ht="15">
      <c r="A235" s="31"/>
      <c r="B235" s="31"/>
      <c r="C235" s="31"/>
      <c r="D235" s="31"/>
      <c r="E235" s="31"/>
      <c r="F235" s="31"/>
    </row>
    <row r="236" spans="1:6" ht="15">
      <c r="A236" s="31"/>
      <c r="B236" s="31"/>
      <c r="C236" s="31"/>
      <c r="D236" s="31"/>
      <c r="E236" s="31"/>
      <c r="F236" s="31"/>
    </row>
    <row r="237" spans="1:6" ht="15">
      <c r="A237" s="31"/>
      <c r="B237" s="31"/>
      <c r="C237" s="31"/>
      <c r="D237" s="31"/>
      <c r="E237" s="31"/>
      <c r="F237" s="31"/>
    </row>
    <row r="238" spans="1:6" ht="15">
      <c r="A238" s="31"/>
      <c r="B238" s="31"/>
      <c r="C238" s="31"/>
      <c r="D238" s="31"/>
      <c r="E238" s="31"/>
      <c r="F238" s="31"/>
    </row>
    <row r="239" spans="1:6" ht="15">
      <c r="A239" s="31"/>
      <c r="B239" s="31"/>
      <c r="C239" s="31"/>
      <c r="D239" s="31"/>
      <c r="E239" s="31"/>
      <c r="F239" s="31"/>
    </row>
    <row r="240" spans="1:6" ht="15">
      <c r="A240" s="31"/>
      <c r="B240" s="31"/>
      <c r="C240" s="31"/>
      <c r="D240" s="31"/>
      <c r="E240" s="31"/>
      <c r="F240" s="31"/>
    </row>
    <row r="241" spans="1:6" ht="15">
      <c r="A241" s="31"/>
      <c r="B241" s="31"/>
      <c r="C241" s="31"/>
      <c r="D241" s="31"/>
      <c r="E241" s="31"/>
      <c r="F241" s="31"/>
    </row>
    <row r="242" spans="1:6" ht="15">
      <c r="A242" s="31"/>
      <c r="B242" s="31"/>
      <c r="C242" s="31"/>
      <c r="D242" s="31"/>
      <c r="E242" s="31"/>
      <c r="F242" s="31"/>
    </row>
    <row r="243" spans="1:6" ht="15">
      <c r="A243" s="31"/>
      <c r="B243" s="31"/>
      <c r="C243" s="31"/>
      <c r="D243" s="31"/>
      <c r="E243" s="31"/>
      <c r="F243" s="31"/>
    </row>
    <row r="244" ht="15">
      <c r="F244" s="31"/>
    </row>
  </sheetData>
  <sheetProtection/>
  <mergeCells count="24">
    <mergeCell ref="G40:I40"/>
    <mergeCell ref="G41:I41"/>
    <mergeCell ref="A46:I46"/>
    <mergeCell ref="A47:I47"/>
    <mergeCell ref="A5:I5"/>
    <mergeCell ref="A6:I6"/>
    <mergeCell ref="B9:F9"/>
    <mergeCell ref="B10:F10"/>
    <mergeCell ref="A91:I91"/>
    <mergeCell ref="A92:I92"/>
    <mergeCell ref="B97:F97"/>
    <mergeCell ref="B98:F98"/>
    <mergeCell ref="B50:F50"/>
    <mergeCell ref="B51:F51"/>
    <mergeCell ref="G83:I83"/>
    <mergeCell ref="G84:I84"/>
    <mergeCell ref="B132:F132"/>
    <mergeCell ref="B133:F133"/>
    <mergeCell ref="G161:I161"/>
    <mergeCell ref="G162:I162"/>
    <mergeCell ref="G121:I121"/>
    <mergeCell ref="G122:I122"/>
    <mergeCell ref="A128:I128"/>
    <mergeCell ref="A129:I129"/>
  </mergeCells>
  <printOptions/>
  <pageMargins left="0.7875" right="0.7875" top="0.7875" bottom="0.7875" header="0.5118055555555556" footer="0.5118055555555556"/>
  <pageSetup horizontalDpi="300" verticalDpi="300" orientation="portrait" paperSize="9" r:id="rId1"/>
  <rowBreaks count="3" manualBreakCount="3">
    <brk id="41" max="255" man="1"/>
    <brk id="84" max="255" man="1"/>
    <brk id="12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97"/>
  <sheetViews>
    <sheetView showZeros="0" zoomScalePageLayoutView="0" workbookViewId="0" topLeftCell="A70">
      <selection activeCell="E55" sqref="E55"/>
    </sheetView>
  </sheetViews>
  <sheetFormatPr defaultColWidth="8.796875" defaultRowHeight="15"/>
  <cols>
    <col min="1" max="1" width="4.8984375" style="0" customWidth="1"/>
    <col min="4" max="4" width="8.296875" style="0" customWidth="1"/>
    <col min="5" max="5" width="7.8984375" style="0" customWidth="1"/>
    <col min="6" max="6" width="6.09765625" style="0" customWidth="1"/>
    <col min="7" max="7" width="8.69921875" style="0" customWidth="1"/>
    <col min="8" max="8" width="8.09765625" style="0" customWidth="1"/>
    <col min="9" max="9" width="8.796875" style="0" customWidth="1"/>
  </cols>
  <sheetData>
    <row r="1" spans="1:9" ht="15" customHeight="1">
      <c r="A1" s="9" t="str">
        <f>CONCATENATE(Adat!$A$11," ",Adat!$E$11)</f>
        <v>Statisztikai számjel: 23599714-8412-572-13</v>
      </c>
      <c r="B1" s="9"/>
      <c r="C1" s="9"/>
      <c r="D1" s="9"/>
      <c r="E1" s="9"/>
      <c r="F1" s="87">
        <f>IF(Adat!$E$21=1,Adat!$A$23,"")</f>
      </c>
      <c r="G1" s="88"/>
      <c r="H1" s="88"/>
      <c r="I1" s="88"/>
    </row>
    <row r="2" spans="1:9" ht="12" customHeight="1">
      <c r="A2" s="9" t="str">
        <f>CONCATENATE(Adat!$A$12,"    ",Adat!$E$12)</f>
        <v>Cégjegyzék szám:    13-09-151770</v>
      </c>
      <c r="B2" s="9"/>
      <c r="C2" s="9"/>
      <c r="D2" s="9"/>
      <c r="E2" s="9"/>
      <c r="F2" s="88"/>
      <c r="G2" s="88"/>
      <c r="H2" s="88"/>
      <c r="I2" s="88"/>
    </row>
    <row r="3" spans="1:5" ht="12" customHeight="1">
      <c r="A3" s="89"/>
      <c r="B3" s="31"/>
      <c r="C3" s="31"/>
      <c r="D3" s="31"/>
      <c r="E3" s="31"/>
    </row>
    <row r="4" spans="1:8" ht="12" customHeight="1">
      <c r="A4" s="90" t="str">
        <f>Adat!$E$13</f>
        <v>Magyar Alkotóművészeti Közhasznú Nonprofit KFT</v>
      </c>
      <c r="B4" s="90"/>
      <c r="C4" s="90"/>
      <c r="D4" s="90"/>
      <c r="E4" s="90"/>
      <c r="F4" s="90"/>
      <c r="H4" s="91" t="str">
        <f>CONCATENATE(Adat!$E$17,". ",(IF(Adat!$E$18="","december 31.",Adat!$E$18)))</f>
        <v>2011. 1</v>
      </c>
    </row>
    <row r="5" spans="1:5" ht="12" customHeight="1">
      <c r="A5" s="166"/>
      <c r="B5" s="166"/>
      <c r="C5" s="166"/>
      <c r="D5" s="166"/>
      <c r="E5" s="166"/>
    </row>
    <row r="6" ht="12" customHeight="1"/>
    <row r="7" spans="1:9" s="202" customFormat="1" ht="15" customHeight="1">
      <c r="A7" s="819" t="s">
        <v>447</v>
      </c>
      <c r="B7" s="819"/>
      <c r="C7" s="819"/>
      <c r="D7" s="819"/>
      <c r="E7" s="819"/>
      <c r="F7" s="819"/>
      <c r="G7" s="819"/>
      <c r="H7" s="819"/>
      <c r="I7" s="819"/>
    </row>
    <row r="8" spans="1:9" ht="15" customHeight="1">
      <c r="A8" s="822" t="s">
        <v>448</v>
      </c>
      <c r="B8" s="822"/>
      <c r="C8" s="822"/>
      <c r="D8" s="822"/>
      <c r="E8" s="822"/>
      <c r="F8" s="822"/>
      <c r="G8" s="822"/>
      <c r="H8" s="822"/>
      <c r="I8" s="822"/>
    </row>
    <row r="9" spans="1:9" ht="15" customHeight="1">
      <c r="A9" s="820" t="s">
        <v>449</v>
      </c>
      <c r="B9" s="820"/>
      <c r="C9" s="820"/>
      <c r="D9" s="820"/>
      <c r="E9" s="820"/>
      <c r="F9" s="820"/>
      <c r="G9" s="820"/>
      <c r="H9" s="820"/>
      <c r="I9" s="820"/>
    </row>
    <row r="10" spans="8:9" ht="12" customHeight="1">
      <c r="H10" s="92" t="s">
        <v>401</v>
      </c>
      <c r="I10" s="92"/>
    </row>
    <row r="11" spans="1:9" ht="31.5" customHeight="1">
      <c r="A11" s="93" t="s">
        <v>450</v>
      </c>
      <c r="B11" s="815" t="s">
        <v>403</v>
      </c>
      <c r="C11" s="815"/>
      <c r="D11" s="815"/>
      <c r="E11" s="815"/>
      <c r="F11" s="815"/>
      <c r="G11" s="94" t="s">
        <v>60</v>
      </c>
      <c r="H11" s="96" t="s">
        <v>61</v>
      </c>
      <c r="I11" s="97" t="s">
        <v>62</v>
      </c>
    </row>
    <row r="12" spans="1:9" ht="12" customHeight="1">
      <c r="A12" s="98" t="s">
        <v>404</v>
      </c>
      <c r="B12" s="816" t="s">
        <v>405</v>
      </c>
      <c r="C12" s="816"/>
      <c r="D12" s="816"/>
      <c r="E12" s="816"/>
      <c r="F12" s="816"/>
      <c r="G12" s="99" t="s">
        <v>406</v>
      </c>
      <c r="H12" s="99" t="s">
        <v>407</v>
      </c>
      <c r="I12" s="101" t="s">
        <v>408</v>
      </c>
    </row>
    <row r="13" spans="1:9" ht="16.5" customHeight="1">
      <c r="A13" s="203" t="s">
        <v>63</v>
      </c>
      <c r="B13" s="204" t="s">
        <v>451</v>
      </c>
      <c r="C13" s="205"/>
      <c r="D13" s="205"/>
      <c r="E13" s="205"/>
      <c r="F13" s="205"/>
      <c r="G13" s="206">
        <f>Adat!G132</f>
        <v>0</v>
      </c>
      <c r="H13" s="206">
        <f>Adat!H132</f>
        <v>0</v>
      </c>
      <c r="I13" s="207">
        <f>Adat!I132</f>
        <v>0</v>
      </c>
    </row>
    <row r="14" spans="1:9" ht="16.5" customHeight="1">
      <c r="A14" s="178" t="s">
        <v>65</v>
      </c>
      <c r="B14" s="179" t="s">
        <v>452</v>
      </c>
      <c r="C14" s="180"/>
      <c r="D14" s="180"/>
      <c r="E14" s="180"/>
      <c r="F14" s="180"/>
      <c r="G14" s="208">
        <f>Adat!G133</f>
        <v>0</v>
      </c>
      <c r="H14" s="208">
        <f>Adat!H133</f>
        <v>0</v>
      </c>
      <c r="I14" s="209">
        <f>Adat!I133</f>
        <v>0</v>
      </c>
    </row>
    <row r="15" spans="1:9" s="213" customFormat="1" ht="16.5" customHeight="1">
      <c r="A15" s="210" t="s">
        <v>453</v>
      </c>
      <c r="B15" s="211" t="s">
        <v>454</v>
      </c>
      <c r="C15" s="211"/>
      <c r="D15" s="211"/>
      <c r="E15" s="211"/>
      <c r="F15" s="211"/>
      <c r="G15" s="212">
        <f>Adat!G134</f>
        <v>0</v>
      </c>
      <c r="H15" s="212">
        <f>Adat!H134</f>
        <v>0</v>
      </c>
      <c r="I15" s="172">
        <f>Adat!I134</f>
        <v>0</v>
      </c>
    </row>
    <row r="16" spans="1:9" s="213" customFormat="1" ht="16.5" customHeight="1">
      <c r="A16" s="108" t="s">
        <v>67</v>
      </c>
      <c r="B16" s="110" t="s">
        <v>455</v>
      </c>
      <c r="C16" s="110"/>
      <c r="D16" s="110"/>
      <c r="E16" s="110"/>
      <c r="F16" s="110"/>
      <c r="G16" s="112">
        <f>Adat!G135</f>
        <v>0</v>
      </c>
      <c r="H16" s="112">
        <f>Adat!H135</f>
        <v>0</v>
      </c>
      <c r="I16" s="113">
        <f>Adat!I135</f>
        <v>0</v>
      </c>
    </row>
    <row r="17" spans="1:9" s="213" customFormat="1" ht="16.5" customHeight="1">
      <c r="A17" s="108" t="s">
        <v>69</v>
      </c>
      <c r="B17" s="110" t="s">
        <v>456</v>
      </c>
      <c r="C17" s="110"/>
      <c r="D17" s="110"/>
      <c r="E17" s="110"/>
      <c r="F17" s="110"/>
      <c r="G17" s="112">
        <f>Adat!G136</f>
        <v>0</v>
      </c>
      <c r="H17" s="112">
        <f>Adat!H136</f>
        <v>0</v>
      </c>
      <c r="I17" s="113">
        <f>Adat!I136</f>
        <v>0</v>
      </c>
    </row>
    <row r="18" spans="1:9" s="213" customFormat="1" ht="16.5" customHeight="1">
      <c r="A18" s="210" t="s">
        <v>457</v>
      </c>
      <c r="B18" s="146" t="s">
        <v>458</v>
      </c>
      <c r="C18" s="146"/>
      <c r="D18" s="146"/>
      <c r="E18" s="146"/>
      <c r="F18" s="146"/>
      <c r="G18" s="212">
        <f>Adat!G137</f>
        <v>0</v>
      </c>
      <c r="H18" s="212">
        <f>Adat!H137</f>
        <v>0</v>
      </c>
      <c r="I18" s="172">
        <f>Adat!I137</f>
        <v>0</v>
      </c>
    </row>
    <row r="19" spans="1:9" s="213" customFormat="1" ht="16.5" customHeight="1">
      <c r="A19" s="210" t="s">
        <v>459</v>
      </c>
      <c r="B19" s="146" t="s">
        <v>460</v>
      </c>
      <c r="C19" s="146"/>
      <c r="D19" s="146"/>
      <c r="E19" s="146"/>
      <c r="F19" s="146"/>
      <c r="G19" s="212">
        <f>Adat!G138</f>
        <v>0</v>
      </c>
      <c r="H19" s="212">
        <f>Adat!H138</f>
        <v>0</v>
      </c>
      <c r="I19" s="172">
        <f>Adat!I138</f>
        <v>84972</v>
      </c>
    </row>
    <row r="20" spans="1:9" s="213" customFormat="1" ht="16.5" customHeight="1">
      <c r="A20" s="210" t="s">
        <v>461</v>
      </c>
      <c r="B20" s="146" t="s">
        <v>462</v>
      </c>
      <c r="C20" s="110"/>
      <c r="D20" s="110"/>
      <c r="E20" s="110"/>
      <c r="F20" s="110"/>
      <c r="G20" s="112">
        <f>Adat!G139</f>
        <v>0</v>
      </c>
      <c r="H20" s="112">
        <f>Adat!H139</f>
        <v>0</v>
      </c>
      <c r="I20" s="113">
        <f>Adat!I139</f>
        <v>0</v>
      </c>
    </row>
    <row r="21" spans="1:9" s="213" customFormat="1" ht="16.5" customHeight="1">
      <c r="A21" s="108">
        <v>5</v>
      </c>
      <c r="B21" s="110" t="s">
        <v>463</v>
      </c>
      <c r="C21" s="110"/>
      <c r="D21" s="110"/>
      <c r="E21" s="110"/>
      <c r="F21" s="110"/>
      <c r="G21" s="112">
        <f>Adat!G140</f>
        <v>0</v>
      </c>
      <c r="H21" s="112">
        <f>Adat!H140</f>
        <v>0</v>
      </c>
      <c r="I21" s="113">
        <f>Adat!I140</f>
        <v>0</v>
      </c>
    </row>
    <row r="22" spans="1:9" s="213" customFormat="1" ht="16.5" customHeight="1">
      <c r="A22" s="108" t="s">
        <v>73</v>
      </c>
      <c r="B22" s="127" t="s">
        <v>464</v>
      </c>
      <c r="C22" s="127"/>
      <c r="D22" s="127"/>
      <c r="E22" s="127"/>
      <c r="F22" s="127"/>
      <c r="G22" s="112">
        <f>Adat!G141</f>
        <v>0</v>
      </c>
      <c r="H22" s="112">
        <f>Adat!H141</f>
        <v>0</v>
      </c>
      <c r="I22" s="113">
        <f>Adat!I141</f>
        <v>0</v>
      </c>
    </row>
    <row r="23" spans="1:9" s="213" customFormat="1" ht="16.5" customHeight="1">
      <c r="A23" s="108" t="s">
        <v>75</v>
      </c>
      <c r="B23" s="110" t="s">
        <v>465</v>
      </c>
      <c r="C23" s="110"/>
      <c r="D23" s="110"/>
      <c r="E23" s="110"/>
      <c r="F23" s="110"/>
      <c r="G23" s="112">
        <f>Adat!G142</f>
        <v>0</v>
      </c>
      <c r="H23" s="112">
        <f>Adat!H142</f>
        <v>0</v>
      </c>
      <c r="I23" s="113">
        <f>Adat!I142</f>
        <v>0</v>
      </c>
    </row>
    <row r="24" spans="1:9" s="213" customFormat="1" ht="16.5" customHeight="1">
      <c r="A24" s="108" t="s">
        <v>77</v>
      </c>
      <c r="B24" s="110" t="s">
        <v>466</v>
      </c>
      <c r="C24" s="110"/>
      <c r="D24" s="110"/>
      <c r="E24" s="110"/>
      <c r="F24" s="110"/>
      <c r="G24" s="112">
        <f>Adat!G143</f>
        <v>0</v>
      </c>
      <c r="H24" s="112">
        <f>Adat!H143</f>
        <v>0</v>
      </c>
      <c r="I24" s="113">
        <f>Adat!I143</f>
        <v>0</v>
      </c>
    </row>
    <row r="25" spans="1:9" s="213" customFormat="1" ht="16.5" customHeight="1">
      <c r="A25" s="108">
        <v>9</v>
      </c>
      <c r="B25" s="110" t="s">
        <v>467</v>
      </c>
      <c r="C25" s="110"/>
      <c r="D25" s="110"/>
      <c r="E25" s="110"/>
      <c r="F25" s="110"/>
      <c r="G25" s="112">
        <f>Adat!G144</f>
        <v>0</v>
      </c>
      <c r="H25" s="112">
        <f>Adat!H144</f>
        <v>0</v>
      </c>
      <c r="I25" s="113">
        <f>Adat!I144</f>
        <v>0</v>
      </c>
    </row>
    <row r="26" spans="1:9" s="213" customFormat="1" ht="16.5" customHeight="1">
      <c r="A26" s="210" t="s">
        <v>468</v>
      </c>
      <c r="B26" s="146" t="s">
        <v>469</v>
      </c>
      <c r="C26" s="146"/>
      <c r="D26" s="146"/>
      <c r="E26" s="146"/>
      <c r="F26" s="146"/>
      <c r="G26" s="212">
        <f>Adat!G145</f>
        <v>0</v>
      </c>
      <c r="H26" s="212">
        <f>Adat!H145</f>
        <v>0</v>
      </c>
      <c r="I26" s="172">
        <f>Adat!I145</f>
        <v>0</v>
      </c>
    </row>
    <row r="27" spans="1:9" s="213" customFormat="1" ht="16.5" customHeight="1">
      <c r="A27" s="108" t="s">
        <v>81</v>
      </c>
      <c r="B27" s="214" t="s">
        <v>470</v>
      </c>
      <c r="C27" s="214"/>
      <c r="D27" s="214"/>
      <c r="E27" s="214"/>
      <c r="F27" s="215"/>
      <c r="G27" s="112">
        <f>Adat!G146</f>
        <v>0</v>
      </c>
      <c r="H27" s="112">
        <f>Adat!H146</f>
        <v>0</v>
      </c>
      <c r="I27" s="113">
        <f>Adat!I146</f>
        <v>1763</v>
      </c>
    </row>
    <row r="28" spans="1:9" s="213" customFormat="1" ht="16.5" customHeight="1">
      <c r="A28" s="108" t="s">
        <v>83</v>
      </c>
      <c r="B28" s="214" t="s">
        <v>471</v>
      </c>
      <c r="C28" s="214"/>
      <c r="D28" s="214"/>
      <c r="E28" s="214"/>
      <c r="F28" s="215"/>
      <c r="G28" s="112">
        <f>Adat!G147</f>
        <v>0</v>
      </c>
      <c r="H28" s="112">
        <f>Adat!H147</f>
        <v>0</v>
      </c>
      <c r="I28" s="113">
        <f>Adat!I147</f>
        <v>0</v>
      </c>
    </row>
    <row r="29" spans="1:9" s="213" customFormat="1" ht="16.5" customHeight="1">
      <c r="A29" s="108" t="s">
        <v>85</v>
      </c>
      <c r="B29" s="214" t="s">
        <v>472</v>
      </c>
      <c r="C29" s="214"/>
      <c r="D29" s="214"/>
      <c r="E29" s="214"/>
      <c r="F29" s="215"/>
      <c r="G29" s="112">
        <f>Adat!G148</f>
        <v>0</v>
      </c>
      <c r="H29" s="112">
        <f>Adat!H148</f>
        <v>0</v>
      </c>
      <c r="I29" s="113">
        <f>Adat!I148</f>
        <v>502</v>
      </c>
    </row>
    <row r="30" spans="1:9" s="213" customFormat="1" ht="16.5" customHeight="1">
      <c r="A30" s="210" t="s">
        <v>473</v>
      </c>
      <c r="B30" s="146" t="s">
        <v>474</v>
      </c>
      <c r="C30" s="146"/>
      <c r="D30" s="146"/>
      <c r="E30" s="146"/>
      <c r="F30" s="146"/>
      <c r="G30" s="212">
        <f>Adat!G149</f>
        <v>0</v>
      </c>
      <c r="H30" s="212">
        <f>Adat!H149</f>
        <v>0</v>
      </c>
      <c r="I30" s="172">
        <f>Adat!I149</f>
        <v>2265</v>
      </c>
    </row>
    <row r="31" spans="1:9" s="213" customFormat="1" ht="16.5" customHeight="1">
      <c r="A31" s="210" t="s">
        <v>475</v>
      </c>
      <c r="B31" s="211" t="s">
        <v>476</v>
      </c>
      <c r="C31" s="216"/>
      <c r="D31" s="216"/>
      <c r="E31" s="217"/>
      <c r="F31" s="217"/>
      <c r="G31" s="212">
        <f>Adat!G150</f>
        <v>0</v>
      </c>
      <c r="H31" s="212">
        <f>Adat!H150</f>
        <v>0</v>
      </c>
      <c r="I31" s="172">
        <f>Adat!I150</f>
        <v>0</v>
      </c>
    </row>
    <row r="32" spans="1:9" s="213" customFormat="1" ht="16.5" customHeight="1">
      <c r="A32" s="210" t="s">
        <v>477</v>
      </c>
      <c r="B32" s="146" t="s">
        <v>478</v>
      </c>
      <c r="C32" s="146"/>
      <c r="D32" s="146"/>
      <c r="E32" s="110"/>
      <c r="F32" s="110"/>
      <c r="G32" s="212">
        <f>Adat!G151</f>
        <v>0</v>
      </c>
      <c r="H32" s="212">
        <f>Adat!H151</f>
        <v>0</v>
      </c>
      <c r="I32" s="172">
        <f>Adat!I151</f>
        <v>82707</v>
      </c>
    </row>
    <row r="33" spans="1:9" s="213" customFormat="1" ht="16.5" customHeight="1">
      <c r="A33" s="210" t="s">
        <v>479</v>
      </c>
      <c r="B33" s="146" t="s">
        <v>480</v>
      </c>
      <c r="C33" s="146"/>
      <c r="D33" s="146"/>
      <c r="E33" s="146"/>
      <c r="F33" s="146"/>
      <c r="G33" s="112">
        <f>Adat!G152</f>
        <v>0</v>
      </c>
      <c r="H33" s="112">
        <f>Adat!H152</f>
        <v>0</v>
      </c>
      <c r="I33" s="113">
        <v>3239</v>
      </c>
    </row>
    <row r="34" spans="1:9" s="213" customFormat="1" ht="16.5" customHeight="1">
      <c r="A34" s="218" t="s">
        <v>481</v>
      </c>
      <c r="B34" s="219" t="s">
        <v>482</v>
      </c>
      <c r="C34" s="220"/>
      <c r="D34" s="220"/>
      <c r="E34" s="220"/>
      <c r="F34" s="220"/>
      <c r="G34" s="221">
        <f>Adat!G153</f>
        <v>0</v>
      </c>
      <c r="H34" s="221">
        <f>Adat!H153</f>
        <v>0</v>
      </c>
      <c r="I34" s="201">
        <f>Adat!I153</f>
        <v>0</v>
      </c>
    </row>
    <row r="35" spans="1:9" s="213" customFormat="1" ht="19.5" customHeight="1">
      <c r="A35" s="222"/>
      <c r="B35" s="48"/>
      <c r="C35" s="223"/>
      <c r="D35" s="223"/>
      <c r="E35" s="223"/>
      <c r="F35" s="223"/>
      <c r="G35" s="192"/>
      <c r="H35" s="192"/>
      <c r="I35" s="192"/>
    </row>
    <row r="36" spans="1:6" ht="15" customHeight="1">
      <c r="A36" s="47"/>
      <c r="B36" s="166"/>
      <c r="C36" s="166"/>
      <c r="D36" s="166"/>
      <c r="E36" s="166"/>
      <c r="F36" s="224"/>
    </row>
    <row r="37" spans="1:3" ht="15" customHeight="1">
      <c r="A37" s="82" t="str">
        <f>Adat!$E$16</f>
        <v>Budapest, 2012. május 18.</v>
      </c>
      <c r="B37" s="82"/>
      <c r="C37" s="82"/>
    </row>
    <row r="38" ht="15" customHeight="1"/>
    <row r="39" spans="7:9" ht="15" customHeight="1">
      <c r="G39" s="817" t="s">
        <v>391</v>
      </c>
      <c r="H39" s="817"/>
      <c r="I39" s="817"/>
    </row>
    <row r="40" spans="7:9" ht="15" customHeight="1">
      <c r="G40" s="818" t="s">
        <v>392</v>
      </c>
      <c r="H40" s="818"/>
      <c r="I40" s="818"/>
    </row>
    <row r="41" spans="7:9" ht="15" customHeight="1">
      <c r="G41" s="139"/>
      <c r="H41" s="139"/>
      <c r="I41" s="139"/>
    </row>
    <row r="42" spans="1:9" ht="19.5" customHeight="1">
      <c r="A42" s="9" t="str">
        <f>CONCATENATE(Adat!$A$11," ",Adat!$E$11)</f>
        <v>Statisztikai számjel: 23599714-8412-572-13</v>
      </c>
      <c r="B42" s="9"/>
      <c r="C42" s="9"/>
      <c r="D42" s="9"/>
      <c r="E42" s="9"/>
      <c r="F42" s="87">
        <f>IF(Adat!$E$21=1,Adat!$A$23,"")</f>
      </c>
      <c r="G42" s="88"/>
      <c r="H42" s="88"/>
      <c r="I42" s="88"/>
    </row>
    <row r="43" spans="1:9" ht="15" customHeight="1">
      <c r="A43" s="9" t="str">
        <f>CONCATENATE(Adat!$A$12,"    ",Adat!$E$12)</f>
        <v>Cégjegyzék szám:    13-09-151770</v>
      </c>
      <c r="B43" s="9"/>
      <c r="C43" s="9"/>
      <c r="D43" s="9"/>
      <c r="E43" s="9"/>
      <c r="F43" s="88"/>
      <c r="G43" s="88"/>
      <c r="H43" s="88"/>
      <c r="I43" s="88"/>
    </row>
    <row r="44" spans="1:5" ht="12.75" customHeight="1">
      <c r="A44" s="89"/>
      <c r="B44" s="31"/>
      <c r="C44" s="31"/>
      <c r="D44" s="31"/>
      <c r="E44" s="31"/>
    </row>
    <row r="45" spans="1:8" ht="12.75" customHeight="1">
      <c r="A45" s="90" t="str">
        <f>Adat!$E$13</f>
        <v>Magyar Alkotóművészeti Közhasznú Nonprofit KFT</v>
      </c>
      <c r="B45" s="90"/>
      <c r="C45" s="90"/>
      <c r="D45" s="90"/>
      <c r="E45" s="90"/>
      <c r="F45" s="90"/>
      <c r="H45" s="91" t="str">
        <f>CONCATENATE(Adat!$E$17,". ",(IF(Adat!$E$18="","december 31.",Adat!$E$18)))</f>
        <v>2011. 1</v>
      </c>
    </row>
    <row r="46" spans="1:5" ht="12.75" customHeight="1">
      <c r="A46" s="166"/>
      <c r="B46" s="166"/>
      <c r="C46" s="166"/>
      <c r="D46" s="166"/>
      <c r="E46" s="166"/>
    </row>
    <row r="47" spans="1:9" ht="15.75" customHeight="1">
      <c r="A47" s="819" t="s">
        <v>447</v>
      </c>
      <c r="B47" s="819"/>
      <c r="C47" s="819"/>
      <c r="D47" s="819"/>
      <c r="E47" s="819"/>
      <c r="F47" s="819"/>
      <c r="G47" s="819"/>
      <c r="H47" s="819"/>
      <c r="I47" s="819"/>
    </row>
    <row r="48" spans="1:9" ht="15.75" customHeight="1">
      <c r="A48" s="822" t="s">
        <v>448</v>
      </c>
      <c r="B48" s="822"/>
      <c r="C48" s="822"/>
      <c r="D48" s="822"/>
      <c r="E48" s="822"/>
      <c r="F48" s="822"/>
      <c r="G48" s="822"/>
      <c r="H48" s="822"/>
      <c r="I48" s="822"/>
    </row>
    <row r="49" spans="1:9" ht="15.75" customHeight="1">
      <c r="A49" s="820" t="s">
        <v>483</v>
      </c>
      <c r="B49" s="820"/>
      <c r="C49" s="820"/>
      <c r="D49" s="820"/>
      <c r="E49" s="820"/>
      <c r="F49" s="820"/>
      <c r="G49" s="820"/>
      <c r="H49" s="820"/>
      <c r="I49" s="820"/>
    </row>
    <row r="50" spans="8:9" ht="15" customHeight="1">
      <c r="H50" s="92" t="s">
        <v>401</v>
      </c>
      <c r="I50" s="92"/>
    </row>
    <row r="51" spans="1:9" ht="30" customHeight="1">
      <c r="A51" s="93" t="s">
        <v>450</v>
      </c>
      <c r="B51" s="815" t="s">
        <v>403</v>
      </c>
      <c r="C51" s="815"/>
      <c r="D51" s="815"/>
      <c r="E51" s="815"/>
      <c r="F51" s="815"/>
      <c r="G51" s="94" t="s">
        <v>60</v>
      </c>
      <c r="H51" s="96" t="s">
        <v>61</v>
      </c>
      <c r="I51" s="97" t="s">
        <v>62</v>
      </c>
    </row>
    <row r="52" spans="1:9" ht="12" customHeight="1">
      <c r="A52" s="98" t="s">
        <v>404</v>
      </c>
      <c r="B52" s="816" t="s">
        <v>405</v>
      </c>
      <c r="C52" s="816"/>
      <c r="D52" s="816"/>
      <c r="E52" s="816"/>
      <c r="F52" s="816"/>
      <c r="G52" s="99" t="s">
        <v>406</v>
      </c>
      <c r="H52" s="99" t="s">
        <v>407</v>
      </c>
      <c r="I52" s="101" t="s">
        <v>408</v>
      </c>
    </row>
    <row r="53" spans="1:9" ht="15.75" customHeight="1">
      <c r="A53" s="225" t="s">
        <v>87</v>
      </c>
      <c r="B53" s="226" t="s">
        <v>484</v>
      </c>
      <c r="C53" s="227"/>
      <c r="D53" s="228"/>
      <c r="E53" s="229"/>
      <c r="F53" s="230"/>
      <c r="G53" s="208">
        <f>Adat!G154</f>
        <v>0</v>
      </c>
      <c r="H53" s="231">
        <f>Adat!H154</f>
        <v>0</v>
      </c>
      <c r="I53" s="209">
        <f>Adat!I154</f>
        <v>0</v>
      </c>
    </row>
    <row r="54" spans="1:9" ht="15.75" customHeight="1">
      <c r="A54" s="178" t="s">
        <v>485</v>
      </c>
      <c r="B54" s="232" t="s">
        <v>486</v>
      </c>
      <c r="C54" s="180"/>
      <c r="D54" s="180"/>
      <c r="E54" s="180"/>
      <c r="F54" s="233"/>
      <c r="G54" s="234">
        <f>Adat!G155</f>
        <v>0</v>
      </c>
      <c r="H54" s="235">
        <f>Adat!H155</f>
        <v>0</v>
      </c>
      <c r="I54" s="185">
        <f>Adat!I155</f>
        <v>0</v>
      </c>
    </row>
    <row r="55" spans="1:9" ht="15.75" customHeight="1">
      <c r="A55" s="108" t="s">
        <v>89</v>
      </c>
      <c r="B55" s="236" t="s">
        <v>487</v>
      </c>
      <c r="C55" s="237"/>
      <c r="D55" s="237"/>
      <c r="E55" s="237"/>
      <c r="F55" s="238"/>
      <c r="G55" s="234">
        <f>Adat!G156</f>
        <v>0</v>
      </c>
      <c r="H55" s="235">
        <f>Adat!H156</f>
        <v>0</v>
      </c>
      <c r="I55" s="185">
        <f>Adat!I156</f>
        <v>0</v>
      </c>
    </row>
    <row r="56" spans="1:9" ht="15.75" customHeight="1">
      <c r="A56" s="108" t="s">
        <v>488</v>
      </c>
      <c r="B56" s="114" t="s">
        <v>489</v>
      </c>
      <c r="C56" s="186"/>
      <c r="D56" s="110"/>
      <c r="E56" s="110"/>
      <c r="F56" s="111"/>
      <c r="G56" s="234">
        <f>Adat!G157</f>
        <v>0</v>
      </c>
      <c r="H56" s="235">
        <f>Adat!H157</f>
        <v>0</v>
      </c>
      <c r="I56" s="185">
        <f>Adat!I157</f>
        <v>0</v>
      </c>
    </row>
    <row r="57" spans="1:9" ht="15.75" customHeight="1">
      <c r="A57" s="108" t="s">
        <v>91</v>
      </c>
      <c r="B57" s="239" t="s">
        <v>490</v>
      </c>
      <c r="C57" s="240"/>
      <c r="D57" s="190"/>
      <c r="E57" s="190"/>
      <c r="F57" s="241"/>
      <c r="G57" s="234">
        <f>Adat!G158</f>
        <v>0</v>
      </c>
      <c r="H57" s="235">
        <f>Adat!H158</f>
        <v>0</v>
      </c>
      <c r="I57" s="185">
        <f>Adat!I158</f>
        <v>0</v>
      </c>
    </row>
    <row r="58" spans="1:9" ht="15.75" customHeight="1">
      <c r="A58" s="210" t="s">
        <v>491</v>
      </c>
      <c r="B58" s="242" t="s">
        <v>492</v>
      </c>
      <c r="C58" s="146"/>
      <c r="D58" s="146"/>
      <c r="E58" s="146"/>
      <c r="F58" s="147"/>
      <c r="G58" s="234">
        <f>Adat!G159</f>
        <v>0</v>
      </c>
      <c r="H58" s="235">
        <f>Adat!H159</f>
        <v>0</v>
      </c>
      <c r="I58" s="185">
        <f>Adat!I159</f>
        <v>0</v>
      </c>
    </row>
    <row r="59" spans="1:9" ht="15.75" customHeight="1">
      <c r="A59" s="108" t="s">
        <v>93</v>
      </c>
      <c r="B59" s="239" t="s">
        <v>493</v>
      </c>
      <c r="C59" s="240"/>
      <c r="D59" s="190"/>
      <c r="E59" s="190"/>
      <c r="F59" s="241"/>
      <c r="G59" s="234">
        <f>Adat!G160</f>
        <v>0</v>
      </c>
      <c r="H59" s="235">
        <f>Adat!H160</f>
        <v>0</v>
      </c>
      <c r="I59" s="185">
        <f>Adat!I160</f>
        <v>0</v>
      </c>
    </row>
    <row r="60" spans="1:9" ht="15.75" customHeight="1">
      <c r="A60" s="108" t="s">
        <v>494</v>
      </c>
      <c r="B60" s="109" t="s">
        <v>495</v>
      </c>
      <c r="C60" s="186"/>
      <c r="D60" s="110"/>
      <c r="E60" s="110"/>
      <c r="F60" s="111"/>
      <c r="G60" s="234">
        <f>Adat!G161</f>
        <v>0</v>
      </c>
      <c r="H60" s="235">
        <f>Adat!H161</f>
        <v>0</v>
      </c>
      <c r="I60" s="185">
        <f>Adat!I161</f>
        <v>0</v>
      </c>
    </row>
    <row r="61" spans="1:9" ht="15.75" customHeight="1">
      <c r="A61" s="108">
        <v>17</v>
      </c>
      <c r="B61" s="239" t="s">
        <v>496</v>
      </c>
      <c r="C61" s="240"/>
      <c r="D61" s="190"/>
      <c r="E61" s="190"/>
      <c r="F61" s="241"/>
      <c r="G61" s="234">
        <f>Adat!G162</f>
        <v>0</v>
      </c>
      <c r="H61" s="235">
        <f>Adat!H162</f>
        <v>0</v>
      </c>
      <c r="I61" s="185">
        <f>Adat!I162</f>
        <v>0</v>
      </c>
    </row>
    <row r="62" spans="1:9" ht="15.75" customHeight="1">
      <c r="A62" s="210" t="s">
        <v>497</v>
      </c>
      <c r="B62" s="243" t="s">
        <v>498</v>
      </c>
      <c r="C62" s="211"/>
      <c r="D62" s="211"/>
      <c r="E62" s="211"/>
      <c r="F62" s="244"/>
      <c r="G62" s="245">
        <f>Adat!G163</f>
        <v>0</v>
      </c>
      <c r="H62" s="246">
        <f>Adat!H163</f>
        <v>0</v>
      </c>
      <c r="I62" s="177">
        <f>Adat!I163</f>
        <v>0</v>
      </c>
    </row>
    <row r="63" spans="1:9" ht="15.75" customHeight="1">
      <c r="A63" s="108">
        <v>18</v>
      </c>
      <c r="B63" s="239" t="s">
        <v>499</v>
      </c>
      <c r="C63" s="224"/>
      <c r="D63" s="224"/>
      <c r="E63" s="224"/>
      <c r="F63" s="247"/>
      <c r="G63" s="234">
        <f>Adat!G164</f>
        <v>0</v>
      </c>
      <c r="H63" s="235">
        <f>Adat!H164</f>
        <v>0</v>
      </c>
      <c r="I63" s="185">
        <f>Adat!I164</f>
        <v>0</v>
      </c>
    </row>
    <row r="64" spans="1:9" ht="15.75" customHeight="1">
      <c r="A64" s="108" t="s">
        <v>500</v>
      </c>
      <c r="B64" s="242" t="s">
        <v>501</v>
      </c>
      <c r="C64" s="146"/>
      <c r="D64" s="146"/>
      <c r="E64" s="146"/>
      <c r="F64" s="147"/>
      <c r="G64" s="234">
        <f>Adat!G165</f>
        <v>0</v>
      </c>
      <c r="H64" s="235">
        <f>Adat!H165</f>
        <v>0</v>
      </c>
      <c r="I64" s="185">
        <f>Adat!I165</f>
        <v>0</v>
      </c>
    </row>
    <row r="65" spans="1:9" ht="15.75" customHeight="1">
      <c r="A65" s="108">
        <v>19</v>
      </c>
      <c r="B65" s="239" t="s">
        <v>502</v>
      </c>
      <c r="C65" s="224"/>
      <c r="D65" s="224"/>
      <c r="E65" s="224"/>
      <c r="F65" s="247"/>
      <c r="G65" s="234">
        <f>Adat!G166</f>
        <v>0</v>
      </c>
      <c r="H65" s="235">
        <f>Adat!H166</f>
        <v>0</v>
      </c>
      <c r="I65" s="185">
        <f>Adat!I166</f>
        <v>0</v>
      </c>
    </row>
    <row r="66" spans="1:9" ht="15.75" customHeight="1">
      <c r="A66" s="108" t="s">
        <v>503</v>
      </c>
      <c r="B66" s="242" t="s">
        <v>504</v>
      </c>
      <c r="C66" s="146"/>
      <c r="D66" s="146"/>
      <c r="E66" s="146"/>
      <c r="F66" s="147"/>
      <c r="G66" s="234">
        <f>Adat!G167</f>
        <v>0</v>
      </c>
      <c r="H66" s="235">
        <f>Adat!H167</f>
        <v>0</v>
      </c>
      <c r="I66" s="185">
        <f>Adat!I167</f>
        <v>0</v>
      </c>
    </row>
    <row r="67" spans="1:9" ht="15.75" customHeight="1">
      <c r="A67" s="108" t="s">
        <v>276</v>
      </c>
      <c r="B67" s="248" t="s">
        <v>505</v>
      </c>
      <c r="C67" s="249"/>
      <c r="D67" s="250"/>
      <c r="E67" s="250"/>
      <c r="F67" s="251"/>
      <c r="G67" s="234">
        <f>Adat!G168</f>
        <v>0</v>
      </c>
      <c r="H67" s="235">
        <f>Adat!H168</f>
        <v>0</v>
      </c>
      <c r="I67" s="185">
        <f>Adat!I168</f>
        <v>0</v>
      </c>
    </row>
    <row r="68" spans="1:9" ht="15.75" customHeight="1">
      <c r="A68" s="108" t="s">
        <v>278</v>
      </c>
      <c r="B68" s="252" t="s">
        <v>506</v>
      </c>
      <c r="C68" s="214"/>
      <c r="D68" s="215"/>
      <c r="E68" s="215"/>
      <c r="F68" s="253"/>
      <c r="G68" s="234">
        <f>Adat!G169</f>
        <v>0</v>
      </c>
      <c r="H68" s="235">
        <f>Adat!H169</f>
        <v>0</v>
      </c>
      <c r="I68" s="185">
        <f>Adat!I169</f>
        <v>0</v>
      </c>
    </row>
    <row r="69" spans="1:9" ht="15.75" customHeight="1">
      <c r="A69" s="210" t="s">
        <v>507</v>
      </c>
      <c r="B69" s="254" t="s">
        <v>508</v>
      </c>
      <c r="C69" s="250"/>
      <c r="D69" s="250"/>
      <c r="E69" s="250"/>
      <c r="F69" s="251"/>
      <c r="G69" s="245">
        <f>Adat!G170</f>
        <v>0</v>
      </c>
      <c r="H69" s="246">
        <f>Adat!H170</f>
        <v>0</v>
      </c>
      <c r="I69" s="177">
        <f>Adat!I170</f>
        <v>0</v>
      </c>
    </row>
    <row r="70" spans="1:9" ht="15.75" customHeight="1">
      <c r="A70" s="210" t="s">
        <v>509</v>
      </c>
      <c r="B70" s="242" t="s">
        <v>510</v>
      </c>
      <c r="C70" s="146"/>
      <c r="D70" s="146"/>
      <c r="E70" s="146"/>
      <c r="F70" s="147"/>
      <c r="G70" s="245">
        <f>Adat!G171</f>
        <v>0</v>
      </c>
      <c r="H70" s="246">
        <f>Adat!H171</f>
        <v>0</v>
      </c>
      <c r="I70" s="177">
        <f>Adat!I171</f>
        <v>0</v>
      </c>
    </row>
    <row r="71" spans="1:9" ht="15.75" customHeight="1">
      <c r="A71" s="210" t="s">
        <v>511</v>
      </c>
      <c r="B71" s="255" t="s">
        <v>512</v>
      </c>
      <c r="C71" s="256"/>
      <c r="D71" s="256"/>
      <c r="E71" s="256"/>
      <c r="F71" s="257"/>
      <c r="G71" s="245">
        <f>Adat!G172</f>
        <v>0</v>
      </c>
      <c r="H71" s="246">
        <f>Adat!H172</f>
        <v>0</v>
      </c>
      <c r="I71" s="177">
        <f>Adat!I172</f>
        <v>0</v>
      </c>
    </row>
    <row r="72" spans="1:9" ht="15.75" customHeight="1">
      <c r="A72" s="210" t="s">
        <v>513</v>
      </c>
      <c r="B72" s="242" t="s">
        <v>514</v>
      </c>
      <c r="C72" s="146"/>
      <c r="D72" s="146"/>
      <c r="E72" s="110"/>
      <c r="F72" s="111"/>
      <c r="G72" s="245">
        <f>Adat!G173</f>
        <v>0</v>
      </c>
      <c r="H72" s="246">
        <f>Adat!H173</f>
        <v>0</v>
      </c>
      <c r="I72" s="177">
        <f>Adat!I173</f>
        <v>0</v>
      </c>
    </row>
    <row r="73" spans="1:9" s="202" customFormat="1" ht="15.75" customHeight="1">
      <c r="A73" s="210" t="s">
        <v>515</v>
      </c>
      <c r="B73" s="258" t="s">
        <v>516</v>
      </c>
      <c r="C73" s="224"/>
      <c r="D73" s="224"/>
      <c r="E73" s="224"/>
      <c r="F73" s="247"/>
      <c r="G73" s="245">
        <f>Adat!G174</f>
        <v>0</v>
      </c>
      <c r="H73" s="246">
        <f>Adat!H174</f>
        <v>0</v>
      </c>
      <c r="I73" s="177">
        <f>Adat!I174</f>
        <v>0</v>
      </c>
    </row>
    <row r="74" spans="1:9" ht="15.75" customHeight="1">
      <c r="A74" s="173" t="s">
        <v>517</v>
      </c>
      <c r="B74" s="259" t="s">
        <v>518</v>
      </c>
      <c r="C74" s="174"/>
      <c r="D74" s="174"/>
      <c r="E74" s="174"/>
      <c r="F74" s="260"/>
      <c r="G74" s="245">
        <f>Adat!G175</f>
        <v>0</v>
      </c>
      <c r="H74" s="246">
        <f>Adat!H175</f>
        <v>0</v>
      </c>
      <c r="I74" s="177">
        <f>Adat!I175</f>
        <v>0</v>
      </c>
    </row>
    <row r="75" spans="1:9" ht="15.75" customHeight="1">
      <c r="A75" s="261" t="s">
        <v>519</v>
      </c>
      <c r="B75" s="262" t="s">
        <v>520</v>
      </c>
      <c r="C75" s="263"/>
      <c r="D75" s="263"/>
      <c r="E75" s="263"/>
      <c r="F75" s="264"/>
      <c r="G75" s="245">
        <f>Adat!G176</f>
        <v>0</v>
      </c>
      <c r="H75" s="246">
        <f>Adat!H176</f>
        <v>0</v>
      </c>
      <c r="I75" s="177">
        <f>Adat!I176</f>
        <v>0</v>
      </c>
    </row>
    <row r="76" spans="1:9" ht="15.75" customHeight="1">
      <c r="A76" s="210" t="s">
        <v>521</v>
      </c>
      <c r="B76" s="243" t="s">
        <v>522</v>
      </c>
      <c r="C76" s="211"/>
      <c r="D76" s="211"/>
      <c r="E76" s="211"/>
      <c r="F76" s="244"/>
      <c r="G76" s="245">
        <f>Adat!G177</f>
        <v>0</v>
      </c>
      <c r="H76" s="246">
        <f>Adat!H177</f>
        <v>0</v>
      </c>
      <c r="I76" s="177">
        <f>Adat!I177</f>
        <v>0</v>
      </c>
    </row>
    <row r="77" spans="1:9" ht="15.75" customHeight="1">
      <c r="A77" s="210" t="s">
        <v>523</v>
      </c>
      <c r="B77" s="258" t="s">
        <v>524</v>
      </c>
      <c r="C77" s="224"/>
      <c r="D77" s="190"/>
      <c r="E77" s="190"/>
      <c r="F77" s="241"/>
      <c r="G77" s="245">
        <f>Adat!G178</f>
        <v>0</v>
      </c>
      <c r="H77" s="246">
        <f>Adat!H178</f>
        <v>0</v>
      </c>
      <c r="I77" s="177">
        <f>Adat!I178</f>
        <v>0</v>
      </c>
    </row>
    <row r="78" spans="1:9" ht="15.75" customHeight="1">
      <c r="A78" s="108" t="s">
        <v>102</v>
      </c>
      <c r="B78" s="109" t="s">
        <v>525</v>
      </c>
      <c r="C78" s="186"/>
      <c r="D78" s="110"/>
      <c r="E78" s="110"/>
      <c r="F78" s="111"/>
      <c r="G78" s="234">
        <f>Adat!G179</f>
        <v>0</v>
      </c>
      <c r="H78" s="235">
        <f>Adat!H179</f>
        <v>0</v>
      </c>
      <c r="I78" s="185">
        <f>Adat!I179</f>
        <v>0</v>
      </c>
    </row>
    <row r="79" spans="1:9" ht="15.75" customHeight="1">
      <c r="A79" s="108" t="s">
        <v>104</v>
      </c>
      <c r="B79" s="109" t="s">
        <v>526</v>
      </c>
      <c r="C79" s="186"/>
      <c r="D79" s="110"/>
      <c r="E79" s="110"/>
      <c r="F79" s="147"/>
      <c r="G79" s="234">
        <f>Adat!G180</f>
        <v>0</v>
      </c>
      <c r="H79" s="235">
        <f>Adat!H180</f>
        <v>0</v>
      </c>
      <c r="I79" s="185">
        <f>Adat!I180</f>
        <v>0</v>
      </c>
    </row>
    <row r="80" spans="1:9" s="213" customFormat="1" ht="15.75" customHeight="1">
      <c r="A80" s="265" t="s">
        <v>527</v>
      </c>
      <c r="B80" s="266" t="s">
        <v>528</v>
      </c>
      <c r="C80" s="266"/>
      <c r="D80" s="267"/>
      <c r="E80" s="135"/>
      <c r="F80" s="136"/>
      <c r="G80" s="268">
        <f>Adat!G181</f>
        <v>0</v>
      </c>
      <c r="H80" s="269">
        <f>Adat!H181</f>
        <v>0</v>
      </c>
      <c r="I80" s="270">
        <f>Adat!I181</f>
        <v>0</v>
      </c>
    </row>
    <row r="81" spans="1:9" s="213" customFormat="1" ht="15.75" customHeight="1">
      <c r="A81" s="223"/>
      <c r="B81" s="224"/>
      <c r="C81" s="224"/>
      <c r="D81" s="224"/>
      <c r="E81" s="190"/>
      <c r="F81" s="190"/>
      <c r="G81" s="271"/>
      <c r="H81" s="272"/>
      <c r="I81" s="271"/>
    </row>
    <row r="82" spans="1:9" s="213" customFormat="1" ht="15.75" customHeight="1">
      <c r="A82" s="82" t="str">
        <f>Adat!$E$16</f>
        <v>Budapest, 2012. május 18.</v>
      </c>
      <c r="B82" s="82"/>
      <c r="C82" s="82"/>
      <c r="D82"/>
      <c r="E82"/>
      <c r="F82"/>
      <c r="G82"/>
      <c r="H82"/>
      <c r="I82"/>
    </row>
    <row r="83" spans="1:9" s="213" customFormat="1" ht="15.75" customHeight="1">
      <c r="A83" s="82"/>
      <c r="B83" s="82"/>
      <c r="C83" s="82"/>
      <c r="D83"/>
      <c r="E83"/>
      <c r="F83"/>
      <c r="G83"/>
      <c r="H83"/>
      <c r="I83"/>
    </row>
    <row r="84" spans="1:9" s="213" customFormat="1" ht="15.75" customHeight="1">
      <c r="A84"/>
      <c r="B84"/>
      <c r="C84"/>
      <c r="D84"/>
      <c r="E84"/>
      <c r="F84"/>
      <c r="G84" s="817" t="s">
        <v>391</v>
      </c>
      <c r="H84" s="817"/>
      <c r="I84" s="817"/>
    </row>
    <row r="85" spans="1:9" s="213" customFormat="1" ht="15.75" customHeight="1">
      <c r="A85"/>
      <c r="B85"/>
      <c r="C85"/>
      <c r="D85"/>
      <c r="E85"/>
      <c r="F85"/>
      <c r="G85" s="818" t="s">
        <v>392</v>
      </c>
      <c r="H85" s="818"/>
      <c r="I85" s="818"/>
    </row>
    <row r="86" spans="1:9" s="213" customFormat="1" ht="15.75" customHeight="1">
      <c r="A86"/>
      <c r="B86"/>
      <c r="C86"/>
      <c r="D86"/>
      <c r="E86"/>
      <c r="F86"/>
      <c r="G86"/>
      <c r="H86"/>
      <c r="I86"/>
    </row>
    <row r="87" spans="1:9" s="213" customFormat="1" ht="15.75" customHeight="1">
      <c r="A87"/>
      <c r="B87"/>
      <c r="C87"/>
      <c r="D87"/>
      <c r="E87"/>
      <c r="F87"/>
      <c r="G87"/>
      <c r="H87"/>
      <c r="I87"/>
    </row>
    <row r="88" spans="1:9" s="213" customFormat="1" ht="15.75" customHeight="1">
      <c r="A88"/>
      <c r="B88"/>
      <c r="C88"/>
      <c r="D88"/>
      <c r="E88"/>
      <c r="F88"/>
      <c r="G88"/>
      <c r="H88"/>
      <c r="I88"/>
    </row>
    <row r="89" spans="1:9" s="213" customFormat="1" ht="15.75" customHeight="1">
      <c r="A89"/>
      <c r="B89"/>
      <c r="C89"/>
      <c r="D89"/>
      <c r="E89"/>
      <c r="F89"/>
      <c r="G89"/>
      <c r="H89"/>
      <c r="I89"/>
    </row>
    <row r="90" spans="1:9" s="213" customFormat="1" ht="21" customHeight="1">
      <c r="A90"/>
      <c r="B90"/>
      <c r="C90"/>
      <c r="D90"/>
      <c r="E90"/>
      <c r="F90"/>
      <c r="G90"/>
      <c r="H90"/>
      <c r="I90"/>
    </row>
    <row r="91" spans="1:9" s="213" customFormat="1" ht="21" customHeight="1">
      <c r="A91"/>
      <c r="B91"/>
      <c r="C91"/>
      <c r="D91"/>
      <c r="E91"/>
      <c r="F91"/>
      <c r="G91"/>
      <c r="H91"/>
      <c r="I91"/>
    </row>
    <row r="92" spans="1:9" s="213" customFormat="1" ht="21" customHeight="1">
      <c r="A92"/>
      <c r="B92"/>
      <c r="C92"/>
      <c r="D92"/>
      <c r="E92"/>
      <c r="F92"/>
      <c r="G92"/>
      <c r="H92"/>
      <c r="I92"/>
    </row>
    <row r="93" spans="1:9" s="213" customFormat="1" ht="21" customHeight="1">
      <c r="A93"/>
      <c r="B93"/>
      <c r="C93"/>
      <c r="D93"/>
      <c r="E93"/>
      <c r="F93"/>
      <c r="G93"/>
      <c r="H93"/>
      <c r="I93"/>
    </row>
    <row r="94" spans="1:9" s="213" customFormat="1" ht="21" customHeight="1">
      <c r="A94"/>
      <c r="B94"/>
      <c r="C94"/>
      <c r="D94"/>
      <c r="E94"/>
      <c r="F94"/>
      <c r="G94"/>
      <c r="H94"/>
      <c r="I94"/>
    </row>
    <row r="95" spans="1:9" s="213" customFormat="1" ht="21" customHeight="1">
      <c r="A95"/>
      <c r="B95"/>
      <c r="C95"/>
      <c r="D95"/>
      <c r="E95"/>
      <c r="F95"/>
      <c r="G95"/>
      <c r="H95"/>
      <c r="I95"/>
    </row>
    <row r="96" spans="1:9" s="213" customFormat="1" ht="21" customHeight="1">
      <c r="A96"/>
      <c r="B96"/>
      <c r="C96"/>
      <c r="D96"/>
      <c r="E96"/>
      <c r="F96"/>
      <c r="G96"/>
      <c r="H96"/>
      <c r="I96"/>
    </row>
    <row r="97" spans="1:9" s="213" customFormat="1" ht="21" customHeight="1">
      <c r="A97"/>
      <c r="B97"/>
      <c r="C97"/>
      <c r="D97"/>
      <c r="E97"/>
      <c r="F97"/>
      <c r="G97"/>
      <c r="H97"/>
      <c r="I97"/>
    </row>
  </sheetData>
  <sheetProtection/>
  <mergeCells count="14">
    <mergeCell ref="B12:F12"/>
    <mergeCell ref="G39:I39"/>
    <mergeCell ref="G40:I40"/>
    <mergeCell ref="A47:I47"/>
    <mergeCell ref="A7:I7"/>
    <mergeCell ref="A8:I8"/>
    <mergeCell ref="A9:I9"/>
    <mergeCell ref="B11:F11"/>
    <mergeCell ref="G84:I84"/>
    <mergeCell ref="G85:I85"/>
    <mergeCell ref="A48:I48"/>
    <mergeCell ref="A49:I49"/>
    <mergeCell ref="B51:F51"/>
    <mergeCell ref="B52:F52"/>
  </mergeCells>
  <printOptions/>
  <pageMargins left="0.7875" right="0.7875" top="0.7875" bottom="0.7875" header="0.5118055555555556" footer="0.5118055555555556"/>
  <pageSetup horizontalDpi="300" verticalDpi="300" orientation="portrait" paperSize="9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Somogyi Zoltán</dc:creator>
  <cp:keywords/>
  <dc:description/>
  <cp:lastModifiedBy>Ripper Henriett</cp:lastModifiedBy>
  <cp:lastPrinted>2012-05-18T09:31:49Z</cp:lastPrinted>
  <dcterms:created xsi:type="dcterms:W3CDTF">2001-01-09T20:44:33Z</dcterms:created>
  <dcterms:modified xsi:type="dcterms:W3CDTF">2013-05-23T09:48:22Z</dcterms:modified>
  <cp:category/>
  <cp:version/>
  <cp:contentType/>
  <cp:contentStatus/>
  <cp:revision>1</cp:revision>
</cp:coreProperties>
</file>